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8800" windowHeight="12075"/>
  </bookViews>
  <sheets>
    <sheet name="Раздел 1 (2021)" sheetId="1" r:id="rId1"/>
    <sheet name="Раздел 1 (2022)" sheetId="5" r:id="rId2"/>
    <sheet name="Раздел 1 (2023)" sheetId="6" r:id="rId3"/>
    <sheet name="Раздел 2" sheetId="4" r:id="rId4"/>
  </sheets>
  <definedNames>
    <definedName name="_xlnm.Print_Titles" localSheetId="0">'Раздел 1 (2021)'!$24:$28</definedName>
    <definedName name="_xlnm.Print_Titles" localSheetId="1">'Раздел 1 (2022)'!$26:$30</definedName>
    <definedName name="_xlnm.Print_Titles" localSheetId="2">'Раздел 1 (2023)'!$26:$30</definedName>
    <definedName name="_xlnm.Print_Area" localSheetId="0">'Раздел 1 (2021)'!$A$1:$K$226</definedName>
    <definedName name="_xlnm.Print_Area" localSheetId="1">'Раздел 1 (2022)'!$A$1:$K$229</definedName>
    <definedName name="_xlnm.Print_Area" localSheetId="2">'Раздел 1 (2023)'!$A$1:$L$229</definedName>
    <definedName name="_xlnm.Print_Area" localSheetId="3">'Раздел 2'!$A$1:$I$58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1" l="1"/>
  <c r="H203" i="1"/>
  <c r="H176" i="1"/>
  <c r="F14" i="4" l="1"/>
  <c r="F8" i="4"/>
  <c r="F9" i="4"/>
  <c r="G25" i="4" l="1"/>
  <c r="G24" i="4"/>
  <c r="F27" i="4"/>
  <c r="F33" i="4"/>
  <c r="G45" i="1" l="1"/>
  <c r="G176" i="1"/>
  <c r="G99" i="1" l="1"/>
  <c r="G82" i="1"/>
  <c r="H167" i="1" l="1"/>
  <c r="H175" i="1" l="1"/>
  <c r="H199" i="1" l="1"/>
  <c r="K176" i="1" l="1"/>
  <c r="K124" i="1" l="1"/>
  <c r="G124" i="1"/>
  <c r="K123" i="1" l="1"/>
  <c r="G123" i="1"/>
  <c r="K202" i="1" l="1"/>
  <c r="K99" i="1"/>
  <c r="K86" i="1"/>
  <c r="K195" i="1"/>
  <c r="K165" i="1"/>
  <c r="K169" i="1"/>
  <c r="G165" i="1"/>
  <c r="G203" i="1"/>
  <c r="G122" i="1"/>
  <c r="H185" i="1" l="1"/>
  <c r="G169" i="1" l="1"/>
  <c r="G167" i="1"/>
  <c r="G174" i="1"/>
  <c r="H85" i="1" l="1"/>
  <c r="F23" i="4" l="1"/>
  <c r="H29" i="1"/>
  <c r="H144" i="1" l="1"/>
  <c r="F32" i="4" s="1"/>
  <c r="F29" i="4" s="1"/>
  <c r="G199" i="1"/>
  <c r="G193" i="1"/>
  <c r="G85" i="1"/>
  <c r="K82" i="1"/>
  <c r="F29" i="1"/>
  <c r="I29" i="1"/>
  <c r="G45" i="4" l="1"/>
  <c r="H45" i="4"/>
  <c r="G39" i="4"/>
  <c r="H39" i="4"/>
  <c r="H25" i="4"/>
  <c r="G7" i="4"/>
  <c r="G14" i="4"/>
  <c r="H14" i="4"/>
  <c r="F36" i="4"/>
  <c r="H24" i="4" l="1"/>
  <c r="H7" i="4" s="1"/>
  <c r="G8" i="4"/>
  <c r="H8" i="4"/>
  <c r="I215" i="1"/>
  <c r="F215" i="1" s="1"/>
  <c r="I214" i="1"/>
  <c r="F214" i="1" s="1"/>
  <c r="G144" i="1" l="1"/>
  <c r="H145" i="1"/>
  <c r="G145" i="1"/>
  <c r="H146" i="1"/>
  <c r="G146" i="1"/>
  <c r="K146" i="1"/>
  <c r="I146" i="1" s="1"/>
  <c r="F43" i="4" s="1"/>
  <c r="K144" i="1"/>
  <c r="I144" i="1" s="1"/>
  <c r="K145" i="1"/>
  <c r="I145" i="1" s="1"/>
  <c r="F10" i="4" s="1"/>
  <c r="I177" i="1"/>
  <c r="F177" i="1"/>
  <c r="F33" i="1"/>
  <c r="I35" i="1"/>
  <c r="F35" i="1" s="1"/>
  <c r="I36" i="1"/>
  <c r="F36" i="1" s="1"/>
  <c r="I37" i="1"/>
  <c r="F37" i="1" s="1"/>
  <c r="I38" i="1"/>
  <c r="F38" i="1" s="1"/>
  <c r="I39" i="1"/>
  <c r="F39" i="1" s="1"/>
  <c r="I40" i="1"/>
  <c r="F40" i="1" s="1"/>
  <c r="I41" i="1"/>
  <c r="F41" i="1" s="1"/>
  <c r="I42" i="1"/>
  <c r="F42" i="1" s="1"/>
  <c r="I44" i="1"/>
  <c r="F44" i="1" s="1"/>
  <c r="I45" i="1"/>
  <c r="F45" i="1" s="1"/>
  <c r="I46" i="1"/>
  <c r="F46" i="1" s="1"/>
  <c r="I47" i="1"/>
  <c r="F47" i="1" s="1"/>
  <c r="I48" i="1"/>
  <c r="F48" i="1" s="1"/>
  <c r="I49" i="1"/>
  <c r="F49" i="1" s="1"/>
  <c r="I50" i="1"/>
  <c r="F50" i="1" s="1"/>
  <c r="I51" i="1"/>
  <c r="F51" i="1" s="1"/>
  <c r="I52" i="1"/>
  <c r="F52" i="1" s="1"/>
  <c r="I53" i="1"/>
  <c r="F53" i="1" s="1"/>
  <c r="I54" i="1"/>
  <c r="F54" i="1" s="1"/>
  <c r="I56" i="1"/>
  <c r="F56" i="1" s="1"/>
  <c r="I57" i="1"/>
  <c r="F57" i="1" s="1"/>
  <c r="I58" i="1"/>
  <c r="F58" i="1" s="1"/>
  <c r="I59" i="1"/>
  <c r="F59" i="1" s="1"/>
  <c r="I60" i="1"/>
  <c r="F60" i="1" s="1"/>
  <c r="I61" i="1"/>
  <c r="F61" i="1" s="1"/>
  <c r="I62" i="1"/>
  <c r="F62" i="1" s="1"/>
  <c r="I64" i="1"/>
  <c r="F64" i="1" s="1"/>
  <c r="I65" i="1"/>
  <c r="F65" i="1" s="1"/>
  <c r="I66" i="1"/>
  <c r="F66" i="1" s="1"/>
  <c r="I67" i="1"/>
  <c r="F67" i="1" s="1"/>
  <c r="I68" i="1"/>
  <c r="F68" i="1" s="1"/>
  <c r="I70" i="1"/>
  <c r="F70" i="1" s="1"/>
  <c r="I71" i="1"/>
  <c r="F71" i="1" s="1"/>
  <c r="I73" i="1"/>
  <c r="F73" i="1" s="1"/>
  <c r="I74" i="1"/>
  <c r="F74" i="1" s="1"/>
  <c r="I75" i="1"/>
  <c r="F75" i="1" s="1"/>
  <c r="I76" i="1"/>
  <c r="F76" i="1" s="1"/>
  <c r="I78" i="1"/>
  <c r="F78" i="1" s="1"/>
  <c r="I79" i="1"/>
  <c r="F79" i="1" s="1"/>
  <c r="I82" i="1"/>
  <c r="F82" i="1" s="1"/>
  <c r="I83" i="1"/>
  <c r="F83" i="1" s="1"/>
  <c r="I85" i="1"/>
  <c r="F85" i="1" s="1"/>
  <c r="I86" i="1"/>
  <c r="F86" i="1" s="1"/>
  <c r="I87" i="1"/>
  <c r="F87" i="1" s="1"/>
  <c r="I88" i="1"/>
  <c r="F88" i="1" s="1"/>
  <c r="I89" i="1"/>
  <c r="F89" i="1" s="1"/>
  <c r="I90" i="1"/>
  <c r="F90" i="1" s="1"/>
  <c r="I91" i="1"/>
  <c r="F91" i="1" s="1"/>
  <c r="I92" i="1"/>
  <c r="F92" i="1" s="1"/>
  <c r="I94" i="1"/>
  <c r="F94" i="1" s="1"/>
  <c r="I95" i="1"/>
  <c r="F95" i="1" s="1"/>
  <c r="I96" i="1"/>
  <c r="F96" i="1" s="1"/>
  <c r="I97" i="1"/>
  <c r="F97" i="1" s="1"/>
  <c r="I99" i="1"/>
  <c r="F99" i="1" s="1"/>
  <c r="I100" i="1"/>
  <c r="F100" i="1" s="1"/>
  <c r="I101" i="1"/>
  <c r="F101" i="1" s="1"/>
  <c r="I102" i="1"/>
  <c r="F102" i="1" s="1"/>
  <c r="I103" i="1"/>
  <c r="F103" i="1" s="1"/>
  <c r="I104" i="1"/>
  <c r="F104" i="1" s="1"/>
  <c r="I108" i="1"/>
  <c r="F108" i="1" s="1"/>
  <c r="I109" i="1"/>
  <c r="F109" i="1" s="1"/>
  <c r="I110" i="1"/>
  <c r="F110" i="1" s="1"/>
  <c r="I111" i="1"/>
  <c r="F111" i="1" s="1"/>
  <c r="I113" i="1"/>
  <c r="F113" i="1" s="1"/>
  <c r="I114" i="1"/>
  <c r="F114" i="1" s="1"/>
  <c r="I115" i="1"/>
  <c r="F115" i="1" s="1"/>
  <c r="I116" i="1"/>
  <c r="F116" i="1" s="1"/>
  <c r="I117" i="1"/>
  <c r="F117" i="1" s="1"/>
  <c r="I119" i="1"/>
  <c r="F119" i="1" s="1"/>
  <c r="I120" i="1"/>
  <c r="F120" i="1" s="1"/>
  <c r="I121" i="1"/>
  <c r="F121" i="1" s="1"/>
  <c r="I123" i="1"/>
  <c r="F123" i="1" s="1"/>
  <c r="I124" i="1"/>
  <c r="F124" i="1" s="1"/>
  <c r="I126" i="1"/>
  <c r="F126" i="1" s="1"/>
  <c r="I127" i="1"/>
  <c r="F127" i="1" s="1"/>
  <c r="I128" i="1"/>
  <c r="F128" i="1" s="1"/>
  <c r="I129" i="1"/>
  <c r="F129" i="1" s="1"/>
  <c r="I130" i="1"/>
  <c r="F130" i="1" s="1"/>
  <c r="I131" i="1"/>
  <c r="F131" i="1" s="1"/>
  <c r="I132" i="1"/>
  <c r="F132" i="1" s="1"/>
  <c r="I133" i="1"/>
  <c r="F133" i="1" s="1"/>
  <c r="I135" i="1"/>
  <c r="F135" i="1" s="1"/>
  <c r="I136" i="1"/>
  <c r="F136" i="1" s="1"/>
  <c r="I139" i="1"/>
  <c r="F139" i="1" s="1"/>
  <c r="I140" i="1"/>
  <c r="F140" i="1" s="1"/>
  <c r="I141" i="1"/>
  <c r="F141" i="1" s="1"/>
  <c r="I143" i="1"/>
  <c r="F143" i="1" s="1"/>
  <c r="I148" i="1"/>
  <c r="F148" i="1" s="1"/>
  <c r="I149" i="1"/>
  <c r="F149" i="1" s="1"/>
  <c r="I150" i="1"/>
  <c r="F150" i="1" s="1"/>
  <c r="I151" i="1"/>
  <c r="F151" i="1" s="1"/>
  <c r="I153" i="1"/>
  <c r="F153" i="1" s="1"/>
  <c r="I154" i="1"/>
  <c r="F154" i="1" s="1"/>
  <c r="I155" i="1"/>
  <c r="F155" i="1" s="1"/>
  <c r="I156" i="1"/>
  <c r="F156" i="1" s="1"/>
  <c r="I157" i="1"/>
  <c r="F157" i="1" s="1"/>
  <c r="I158" i="1"/>
  <c r="F158" i="1" s="1"/>
  <c r="I159" i="1"/>
  <c r="F159" i="1" s="1"/>
  <c r="I160" i="1"/>
  <c r="F160" i="1" s="1"/>
  <c r="I161" i="1"/>
  <c r="F161" i="1" s="1"/>
  <c r="I163" i="1"/>
  <c r="F163" i="1" s="1"/>
  <c r="I164" i="1"/>
  <c r="F164" i="1" s="1"/>
  <c r="I165" i="1"/>
  <c r="F165" i="1" s="1"/>
  <c r="I166" i="1"/>
  <c r="F166" i="1" s="1"/>
  <c r="I167" i="1"/>
  <c r="F167" i="1" s="1"/>
  <c r="I168" i="1"/>
  <c r="F168" i="1" s="1"/>
  <c r="I169" i="1"/>
  <c r="F169" i="1" s="1"/>
  <c r="I170" i="1"/>
  <c r="F170" i="1" s="1"/>
  <c r="I171" i="1"/>
  <c r="F171" i="1" s="1"/>
  <c r="I172" i="1"/>
  <c r="F172" i="1" s="1"/>
  <c r="I173" i="1"/>
  <c r="F173" i="1" s="1"/>
  <c r="I174" i="1"/>
  <c r="F174" i="1" s="1"/>
  <c r="I175" i="1"/>
  <c r="F175" i="1" s="1"/>
  <c r="I176" i="1"/>
  <c r="F176" i="1" s="1"/>
  <c r="I178" i="1"/>
  <c r="F178" i="1" s="1"/>
  <c r="I179" i="1"/>
  <c r="F179" i="1" s="1"/>
  <c r="I180" i="1"/>
  <c r="F180" i="1" s="1"/>
  <c r="I181" i="1"/>
  <c r="F181" i="1" s="1"/>
  <c r="I182" i="1"/>
  <c r="F182" i="1" s="1"/>
  <c r="I183" i="1"/>
  <c r="F183" i="1" s="1"/>
  <c r="I184" i="1"/>
  <c r="F184" i="1" s="1"/>
  <c r="I185" i="1"/>
  <c r="F185" i="1" s="1"/>
  <c r="I186" i="1"/>
  <c r="F186" i="1" s="1"/>
  <c r="I187" i="1"/>
  <c r="F187" i="1" s="1"/>
  <c r="I188" i="1"/>
  <c r="F188" i="1" s="1"/>
  <c r="I189" i="1"/>
  <c r="F189" i="1" s="1"/>
  <c r="I190" i="1"/>
  <c r="F190" i="1" s="1"/>
  <c r="I191" i="1"/>
  <c r="F191" i="1" s="1"/>
  <c r="I192" i="1"/>
  <c r="F192" i="1" s="1"/>
  <c r="I193" i="1"/>
  <c r="F193" i="1" s="1"/>
  <c r="I194" i="1"/>
  <c r="F194" i="1" s="1"/>
  <c r="I195" i="1"/>
  <c r="F195" i="1" s="1"/>
  <c r="I196" i="1"/>
  <c r="F196" i="1" s="1"/>
  <c r="I197" i="1"/>
  <c r="F197" i="1" s="1"/>
  <c r="I198" i="1"/>
  <c r="F198" i="1" s="1"/>
  <c r="I199" i="1"/>
  <c r="F199" i="1" s="1"/>
  <c r="I200" i="1"/>
  <c r="F200" i="1" s="1"/>
  <c r="I201" i="1"/>
  <c r="F201" i="1" s="1"/>
  <c r="I202" i="1"/>
  <c r="F202" i="1" s="1"/>
  <c r="I203" i="1"/>
  <c r="F203" i="1" s="1"/>
  <c r="I204" i="1"/>
  <c r="F204" i="1" s="1"/>
  <c r="I206" i="1"/>
  <c r="F206" i="1" s="1"/>
  <c r="I207" i="1"/>
  <c r="F207" i="1" s="1"/>
  <c r="I208" i="1"/>
  <c r="F208" i="1" s="1"/>
  <c r="I209" i="1"/>
  <c r="F209" i="1" s="1"/>
  <c r="I210" i="1"/>
  <c r="F210" i="1" s="1"/>
  <c r="I211" i="1"/>
  <c r="F211" i="1" s="1"/>
  <c r="I34" i="1"/>
  <c r="F34" i="1" s="1"/>
  <c r="F144" i="1" l="1"/>
  <c r="F145" i="1"/>
  <c r="F146" i="1"/>
  <c r="K120" i="5"/>
  <c r="J120" i="5"/>
  <c r="I120" i="5"/>
  <c r="H120" i="5"/>
  <c r="G120" i="5"/>
  <c r="F120" i="5"/>
  <c r="K120" i="6"/>
  <c r="J120" i="6"/>
  <c r="I120" i="6"/>
  <c r="H120" i="6"/>
  <c r="G120" i="6"/>
  <c r="F120" i="6"/>
  <c r="K118" i="1"/>
  <c r="I118" i="1" s="1"/>
  <c r="J118" i="1"/>
  <c r="H118" i="1"/>
  <c r="G118" i="1"/>
  <c r="F118" i="1" l="1"/>
  <c r="G206" i="6"/>
  <c r="H206" i="6"/>
  <c r="I206" i="6"/>
  <c r="J206" i="6"/>
  <c r="K206" i="6"/>
  <c r="G206" i="5"/>
  <c r="H206" i="5"/>
  <c r="I206" i="5"/>
  <c r="J206" i="5"/>
  <c r="K206" i="5"/>
  <c r="F206" i="6"/>
  <c r="F206" i="5"/>
  <c r="G86" i="5"/>
  <c r="H86" i="5"/>
  <c r="I86" i="5"/>
  <c r="J86" i="5"/>
  <c r="K86" i="5"/>
  <c r="G86" i="6"/>
  <c r="H86" i="6"/>
  <c r="I86" i="6"/>
  <c r="J86" i="6"/>
  <c r="K86" i="6"/>
  <c r="G84" i="1"/>
  <c r="H84" i="1"/>
  <c r="J84" i="1"/>
  <c r="K84" i="1"/>
  <c r="I84" i="1" s="1"/>
  <c r="F86" i="5"/>
  <c r="F86" i="6"/>
  <c r="F84" i="1" l="1"/>
  <c r="G205" i="1"/>
  <c r="H205" i="1"/>
  <c r="J205" i="1"/>
  <c r="K205" i="1"/>
  <c r="I205" i="1" s="1"/>
  <c r="G149" i="5"/>
  <c r="H149" i="5"/>
  <c r="I149" i="5"/>
  <c r="J149" i="5"/>
  <c r="K149" i="5"/>
  <c r="G149" i="6"/>
  <c r="H149" i="6"/>
  <c r="I149" i="6"/>
  <c r="J149" i="6"/>
  <c r="K149" i="6"/>
  <c r="F149" i="5"/>
  <c r="F149" i="6"/>
  <c r="G147" i="1"/>
  <c r="H147" i="1"/>
  <c r="J147" i="1"/>
  <c r="K147" i="1"/>
  <c r="I147" i="1" s="1"/>
  <c r="F147" i="1" l="1"/>
  <c r="F205" i="1"/>
  <c r="K219" i="6"/>
  <c r="J219" i="6"/>
  <c r="I219" i="6"/>
  <c r="H219" i="6"/>
  <c r="G219" i="6"/>
  <c r="F219" i="6"/>
  <c r="K214" i="6"/>
  <c r="J214" i="6"/>
  <c r="I214" i="6"/>
  <c r="H214" i="6"/>
  <c r="G214" i="6"/>
  <c r="F214" i="6"/>
  <c r="K164" i="6"/>
  <c r="J164" i="6"/>
  <c r="I164" i="6"/>
  <c r="H164" i="6"/>
  <c r="G164" i="6"/>
  <c r="F164" i="6"/>
  <c r="K154" i="6"/>
  <c r="K144" i="6" s="1"/>
  <c r="J154" i="6"/>
  <c r="J144" i="6" s="1"/>
  <c r="I154" i="6"/>
  <c r="I144" i="6" s="1"/>
  <c r="H154" i="6"/>
  <c r="H144" i="6" s="1"/>
  <c r="G154" i="6"/>
  <c r="G144" i="6" s="1"/>
  <c r="F154" i="6"/>
  <c r="F144" i="6" s="1"/>
  <c r="K140" i="6"/>
  <c r="J140" i="6"/>
  <c r="I140" i="6"/>
  <c r="H140" i="6"/>
  <c r="G140" i="6"/>
  <c r="F140" i="6"/>
  <c r="K139" i="6"/>
  <c r="J139" i="6"/>
  <c r="I139" i="6"/>
  <c r="H139" i="6"/>
  <c r="G139" i="6"/>
  <c r="F139" i="6"/>
  <c r="K136" i="6"/>
  <c r="J136" i="6"/>
  <c r="I136" i="6"/>
  <c r="H136" i="6"/>
  <c r="G136" i="6"/>
  <c r="F136" i="6"/>
  <c r="K127" i="6"/>
  <c r="J127" i="6"/>
  <c r="I127" i="6"/>
  <c r="H127" i="6"/>
  <c r="G127" i="6"/>
  <c r="F127" i="6"/>
  <c r="K124" i="6"/>
  <c r="J124" i="6"/>
  <c r="I124" i="6"/>
  <c r="H124" i="6"/>
  <c r="G124" i="6"/>
  <c r="F124" i="6"/>
  <c r="K114" i="6"/>
  <c r="J114" i="6"/>
  <c r="I114" i="6"/>
  <c r="H114" i="6"/>
  <c r="G114" i="6"/>
  <c r="F114" i="6"/>
  <c r="K109" i="6"/>
  <c r="J109" i="6"/>
  <c r="I109" i="6"/>
  <c r="H109" i="6"/>
  <c r="G109" i="6"/>
  <c r="F109" i="6"/>
  <c r="K108" i="6"/>
  <c r="J108" i="6"/>
  <c r="I108" i="6"/>
  <c r="H108" i="6"/>
  <c r="G108" i="6"/>
  <c r="F108" i="6"/>
  <c r="K107" i="6"/>
  <c r="J107" i="6"/>
  <c r="I107" i="6"/>
  <c r="H107" i="6"/>
  <c r="G107" i="6"/>
  <c r="F107" i="6"/>
  <c r="K100" i="6"/>
  <c r="J100" i="6"/>
  <c r="I100" i="6"/>
  <c r="H100" i="6"/>
  <c r="G100" i="6"/>
  <c r="F100" i="6"/>
  <c r="K95" i="6"/>
  <c r="J95" i="6"/>
  <c r="I95" i="6"/>
  <c r="H95" i="6"/>
  <c r="G95" i="6"/>
  <c r="F95" i="6"/>
  <c r="K83" i="6"/>
  <c r="J83" i="6"/>
  <c r="I83" i="6"/>
  <c r="H83" i="6"/>
  <c r="G83" i="6"/>
  <c r="F83" i="6"/>
  <c r="J82" i="6"/>
  <c r="H82" i="6"/>
  <c r="F82" i="6"/>
  <c r="K79" i="6"/>
  <c r="J79" i="6"/>
  <c r="I79" i="6"/>
  <c r="H79" i="6"/>
  <c r="G79" i="6"/>
  <c r="F79" i="6"/>
  <c r="K74" i="6"/>
  <c r="J74" i="6"/>
  <c r="I74" i="6"/>
  <c r="H74" i="6"/>
  <c r="G74" i="6"/>
  <c r="F74" i="6"/>
  <c r="K71" i="6"/>
  <c r="J71" i="6"/>
  <c r="I71" i="6"/>
  <c r="H71" i="6"/>
  <c r="G71" i="6"/>
  <c r="F71" i="6"/>
  <c r="K65" i="6"/>
  <c r="J65" i="6"/>
  <c r="I65" i="6"/>
  <c r="H65" i="6"/>
  <c r="G65" i="6"/>
  <c r="F65" i="6"/>
  <c r="K57" i="6"/>
  <c r="J57" i="6"/>
  <c r="I57" i="6"/>
  <c r="H57" i="6"/>
  <c r="G57" i="6"/>
  <c r="F57" i="6"/>
  <c r="K45" i="6"/>
  <c r="J45" i="6"/>
  <c r="I45" i="6"/>
  <c r="H45" i="6"/>
  <c r="G45" i="6"/>
  <c r="F45" i="6"/>
  <c r="K34" i="6"/>
  <c r="J34" i="6"/>
  <c r="I34" i="6"/>
  <c r="H34" i="6"/>
  <c r="G34" i="6"/>
  <c r="F34" i="6"/>
  <c r="K33" i="6"/>
  <c r="J33" i="6"/>
  <c r="I33" i="6"/>
  <c r="H33" i="6"/>
  <c r="G33" i="6"/>
  <c r="F33" i="6"/>
  <c r="K82" i="6" l="1"/>
  <c r="G82" i="6"/>
  <c r="I82" i="6"/>
  <c r="K219" i="5"/>
  <c r="J219" i="5"/>
  <c r="I219" i="5"/>
  <c r="H219" i="5"/>
  <c r="G219" i="5"/>
  <c r="F219" i="5"/>
  <c r="K214" i="5"/>
  <c r="J214" i="5"/>
  <c r="I214" i="5"/>
  <c r="H214" i="5"/>
  <c r="G214" i="5"/>
  <c r="F214" i="5"/>
  <c r="K164" i="5"/>
  <c r="J164" i="5"/>
  <c r="I164" i="5"/>
  <c r="H164" i="5"/>
  <c r="G164" i="5"/>
  <c r="F164" i="5"/>
  <c r="K154" i="5"/>
  <c r="K144" i="5" s="1"/>
  <c r="J154" i="5"/>
  <c r="J144" i="5" s="1"/>
  <c r="I154" i="5"/>
  <c r="I144" i="5" s="1"/>
  <c r="H154" i="5"/>
  <c r="H144" i="5" s="1"/>
  <c r="G154" i="5"/>
  <c r="G144" i="5" s="1"/>
  <c r="F154" i="5"/>
  <c r="F144" i="5" s="1"/>
  <c r="K140" i="5"/>
  <c r="J140" i="5"/>
  <c r="I140" i="5"/>
  <c r="H140" i="5"/>
  <c r="G140" i="5"/>
  <c r="F140" i="5"/>
  <c r="K139" i="5"/>
  <c r="J139" i="5"/>
  <c r="I139" i="5"/>
  <c r="H139" i="5"/>
  <c r="G139" i="5"/>
  <c r="F139" i="5"/>
  <c r="K136" i="5"/>
  <c r="J136" i="5"/>
  <c r="I136" i="5"/>
  <c r="H136" i="5"/>
  <c r="G136" i="5"/>
  <c r="F136" i="5"/>
  <c r="K127" i="5"/>
  <c r="J127" i="5"/>
  <c r="I127" i="5"/>
  <c r="H127" i="5"/>
  <c r="G127" i="5"/>
  <c r="F127" i="5"/>
  <c r="K124" i="5"/>
  <c r="J124" i="5"/>
  <c r="I124" i="5"/>
  <c r="H124" i="5"/>
  <c r="G124" i="5"/>
  <c r="F124" i="5"/>
  <c r="K114" i="5"/>
  <c r="J114" i="5"/>
  <c r="I114" i="5"/>
  <c r="H114" i="5"/>
  <c r="G114" i="5"/>
  <c r="F114" i="5"/>
  <c r="K109" i="5"/>
  <c r="J109" i="5"/>
  <c r="I109" i="5"/>
  <c r="H109" i="5"/>
  <c r="G109" i="5"/>
  <c r="F109" i="5"/>
  <c r="K108" i="5"/>
  <c r="J108" i="5"/>
  <c r="I108" i="5"/>
  <c r="H108" i="5"/>
  <c r="G108" i="5"/>
  <c r="F108" i="5"/>
  <c r="K107" i="5"/>
  <c r="J107" i="5"/>
  <c r="I107" i="5"/>
  <c r="H107" i="5"/>
  <c r="G107" i="5"/>
  <c r="F107" i="5"/>
  <c r="K100" i="5"/>
  <c r="J100" i="5"/>
  <c r="I100" i="5"/>
  <c r="H100" i="5"/>
  <c r="G100" i="5"/>
  <c r="F100" i="5"/>
  <c r="K95" i="5"/>
  <c r="J95" i="5"/>
  <c r="I95" i="5"/>
  <c r="H95" i="5"/>
  <c r="G95" i="5"/>
  <c r="F95" i="5"/>
  <c r="K83" i="5"/>
  <c r="J83" i="5"/>
  <c r="I83" i="5"/>
  <c r="H83" i="5"/>
  <c r="G83" i="5"/>
  <c r="F83" i="5"/>
  <c r="K82" i="5"/>
  <c r="J82" i="5"/>
  <c r="I82" i="5"/>
  <c r="H82" i="5"/>
  <c r="G82" i="5"/>
  <c r="F82" i="5"/>
  <c r="K79" i="5"/>
  <c r="J79" i="5"/>
  <c r="I79" i="5"/>
  <c r="H79" i="5"/>
  <c r="G79" i="5"/>
  <c r="F79" i="5"/>
  <c r="K74" i="5"/>
  <c r="J74" i="5"/>
  <c r="I74" i="5"/>
  <c r="H74" i="5"/>
  <c r="G74" i="5"/>
  <c r="F74" i="5"/>
  <c r="K71" i="5"/>
  <c r="J71" i="5"/>
  <c r="I71" i="5"/>
  <c r="H71" i="5"/>
  <c r="G71" i="5"/>
  <c r="F71" i="5"/>
  <c r="K65" i="5"/>
  <c r="J65" i="5"/>
  <c r="I65" i="5"/>
  <c r="H65" i="5"/>
  <c r="G65" i="5"/>
  <c r="F65" i="5"/>
  <c r="K57" i="5"/>
  <c r="J57" i="5"/>
  <c r="I57" i="5"/>
  <c r="H57" i="5"/>
  <c r="G57" i="5"/>
  <c r="F57" i="5"/>
  <c r="K45" i="5"/>
  <c r="J45" i="5"/>
  <c r="I45" i="5"/>
  <c r="H45" i="5"/>
  <c r="G45" i="5"/>
  <c r="F45" i="5"/>
  <c r="K34" i="5"/>
  <c r="J34" i="5"/>
  <c r="I34" i="5"/>
  <c r="H34" i="5"/>
  <c r="G34" i="5"/>
  <c r="F34" i="5"/>
  <c r="K33" i="5"/>
  <c r="J33" i="5"/>
  <c r="I33" i="5"/>
  <c r="H33" i="5"/>
  <c r="G33" i="5"/>
  <c r="F33" i="5"/>
  <c r="G43" i="1" l="1"/>
  <c r="H43" i="1"/>
  <c r="J43" i="1"/>
  <c r="K43" i="1"/>
  <c r="I43" i="1" s="1"/>
  <c r="G55" i="1"/>
  <c r="H55" i="1"/>
  <c r="J55" i="1"/>
  <c r="K55" i="1"/>
  <c r="I55" i="1" s="1"/>
  <c r="F55" i="1" l="1"/>
  <c r="F43" i="1"/>
  <c r="K218" i="1"/>
  <c r="J218" i="1"/>
  <c r="I218" i="1"/>
  <c r="H218" i="1"/>
  <c r="G218" i="1"/>
  <c r="F218" i="1"/>
  <c r="K213" i="1"/>
  <c r="J213" i="1"/>
  <c r="I213" i="1"/>
  <c r="H213" i="1"/>
  <c r="G213" i="1"/>
  <c r="F213" i="1"/>
  <c r="K162" i="1"/>
  <c r="I162" i="1" s="1"/>
  <c r="J162" i="1"/>
  <c r="H162" i="1"/>
  <c r="F162" i="1" s="1"/>
  <c r="G162" i="1"/>
  <c r="K152" i="1"/>
  <c r="I152" i="1" s="1"/>
  <c r="J152" i="1"/>
  <c r="J142" i="1" s="1"/>
  <c r="H152" i="1"/>
  <c r="G152" i="1"/>
  <c r="K138" i="1"/>
  <c r="I138" i="1" s="1"/>
  <c r="J138" i="1"/>
  <c r="H138" i="1"/>
  <c r="G138" i="1"/>
  <c r="K137" i="1"/>
  <c r="I137" i="1" s="1"/>
  <c r="J137" i="1"/>
  <c r="H137" i="1"/>
  <c r="G137" i="1"/>
  <c r="K134" i="1"/>
  <c r="I134" i="1" s="1"/>
  <c r="J134" i="1"/>
  <c r="H134" i="1"/>
  <c r="G134" i="1"/>
  <c r="K125" i="1"/>
  <c r="I125" i="1" s="1"/>
  <c r="J125" i="1"/>
  <c r="J122" i="1" s="1"/>
  <c r="H125" i="1"/>
  <c r="G125" i="1"/>
  <c r="H122" i="1"/>
  <c r="K112" i="1"/>
  <c r="I112" i="1" s="1"/>
  <c r="J112" i="1"/>
  <c r="H112" i="1"/>
  <c r="G112" i="1"/>
  <c r="K107" i="1"/>
  <c r="I107" i="1" s="1"/>
  <c r="J107" i="1"/>
  <c r="J106" i="1" s="1"/>
  <c r="J105" i="1" s="1"/>
  <c r="H107" i="1"/>
  <c r="H106" i="1" s="1"/>
  <c r="H105" i="1" s="1"/>
  <c r="G107" i="1"/>
  <c r="G106" i="1" s="1"/>
  <c r="G105" i="1" s="1"/>
  <c r="K98" i="1"/>
  <c r="I98" i="1" s="1"/>
  <c r="J98" i="1"/>
  <c r="H98" i="1"/>
  <c r="G98" i="1"/>
  <c r="K93" i="1"/>
  <c r="I93" i="1" s="1"/>
  <c r="J93" i="1"/>
  <c r="H93" i="1"/>
  <c r="G93" i="1"/>
  <c r="K81" i="1"/>
  <c r="I81" i="1" s="1"/>
  <c r="J81" i="1"/>
  <c r="H81" i="1"/>
  <c r="G81" i="1"/>
  <c r="K77" i="1"/>
  <c r="I77" i="1" s="1"/>
  <c r="J77" i="1"/>
  <c r="H77" i="1"/>
  <c r="G77" i="1"/>
  <c r="K72" i="1"/>
  <c r="I72" i="1" s="1"/>
  <c r="J72" i="1"/>
  <c r="H72" i="1"/>
  <c r="G72" i="1"/>
  <c r="K69" i="1"/>
  <c r="I69" i="1" s="1"/>
  <c r="J69" i="1"/>
  <c r="H69" i="1"/>
  <c r="G69" i="1"/>
  <c r="K63" i="1"/>
  <c r="I63" i="1" s="1"/>
  <c r="J63" i="1"/>
  <c r="H63" i="1"/>
  <c r="G63" i="1"/>
  <c r="K32" i="1"/>
  <c r="J32" i="1"/>
  <c r="I32" i="1"/>
  <c r="H32" i="1"/>
  <c r="G32" i="1"/>
  <c r="J31" i="1"/>
  <c r="G31" i="1" l="1"/>
  <c r="H31" i="1"/>
  <c r="H142" i="1"/>
  <c r="F32" i="1"/>
  <c r="F81" i="1"/>
  <c r="F134" i="1"/>
  <c r="F137" i="1"/>
  <c r="F138" i="1"/>
  <c r="I31" i="1"/>
  <c r="F98" i="1"/>
  <c r="F107" i="1"/>
  <c r="G142" i="1"/>
  <c r="G80" i="1" s="1"/>
  <c r="F152" i="1"/>
  <c r="F63" i="1"/>
  <c r="F69" i="1"/>
  <c r="F72" i="1"/>
  <c r="F77" i="1"/>
  <c r="F93" i="1"/>
  <c r="F112" i="1"/>
  <c r="F125" i="1"/>
  <c r="K142" i="1"/>
  <c r="I142" i="1" s="1"/>
  <c r="F42" i="4" s="1"/>
  <c r="F39" i="4" s="1"/>
  <c r="K122" i="1"/>
  <c r="I122" i="1" s="1"/>
  <c r="F122" i="1" s="1"/>
  <c r="K106" i="1"/>
  <c r="K31" i="1"/>
  <c r="J80" i="1"/>
  <c r="J221" i="1" s="1"/>
  <c r="H80" i="1"/>
  <c r="G221" i="1" l="1"/>
  <c r="F142" i="1"/>
  <c r="H221" i="1"/>
  <c r="F31" i="1"/>
  <c r="F25" i="4"/>
  <c r="F24" i="4" s="1"/>
  <c r="I106" i="1"/>
  <c r="F106" i="1" s="1"/>
  <c r="K105" i="1"/>
  <c r="F45" i="4" l="1"/>
  <c r="F7" i="4"/>
  <c r="I105" i="1"/>
  <c r="F105" i="1" s="1"/>
  <c r="K80" i="1"/>
  <c r="I80" i="1" l="1"/>
  <c r="K221" i="1"/>
  <c r="F80" i="1" l="1"/>
  <c r="F221" i="1" s="1"/>
  <c r="I221" i="1"/>
</calcChain>
</file>

<file path=xl/sharedStrings.xml><?xml version="1.0" encoding="utf-8"?>
<sst xmlns="http://schemas.openxmlformats.org/spreadsheetml/2006/main" count="1214" uniqueCount="303">
  <si>
    <t>УТВЕРЖДАЮ:</t>
  </si>
  <si>
    <t>(наименование должности лица, уполномоченного утверждать План)</t>
  </si>
  <si>
    <t>(сокращенное наименование учреждения)</t>
  </si>
  <si>
    <t>(подпись)</t>
  </si>
  <si>
    <t>(расшифровка подписи)</t>
  </si>
  <si>
    <t>"___" __________________ 20__ г.</t>
  </si>
  <si>
    <t>План финансово-хозяйственной деятельности на 20__ г.</t>
  </si>
  <si>
    <t>(на 20__г. и плановый период 20__ и 20__ годов &lt;1&gt;)</t>
  </si>
  <si>
    <t>Коды</t>
  </si>
  <si>
    <t>Дата</t>
  </si>
  <si>
    <t>от "___" _______________ 20__ г. &lt;2&gt;</t>
  </si>
  <si>
    <t>по Сводному реестру</t>
  </si>
  <si>
    <t>глава по БК</t>
  </si>
  <si>
    <t>Министерство культуры Новосибирской области</t>
  </si>
  <si>
    <t xml:space="preserve">ИНН </t>
  </si>
  <si>
    <t>Учреждение</t>
  </si>
  <si>
    <t xml:space="preserve">КПП </t>
  </si>
  <si>
    <t>Единица измерения: руб.</t>
  </si>
  <si>
    <t>по ОКЕИ</t>
  </si>
  <si>
    <t>Раздел 1. Поступления и выплаты</t>
  </si>
  <si>
    <t>Наименование показателя</t>
  </si>
  <si>
    <t xml:space="preserve">Код строки </t>
  </si>
  <si>
    <t>Код по бюджетной классификации &lt;3&gt;</t>
  </si>
  <si>
    <t>Аналитический код &lt;4&gt;</t>
  </si>
  <si>
    <t>Сумма (с точностью до двух знаков после запятой - 0,00)</t>
  </si>
  <si>
    <t xml:space="preserve">КОСГУ </t>
  </si>
  <si>
    <t>КРКС</t>
  </si>
  <si>
    <t>Всего</t>
  </si>
  <si>
    <t>Субсидия на финансовое обеспечение государственного задания</t>
  </si>
  <si>
    <t>Субсидия на иные цели</t>
  </si>
  <si>
    <t>Поступления от оказания услуг (выполнение работ) на платной основе и от иной приносящей доход деятельности</t>
  </si>
  <si>
    <t>Гранты</t>
  </si>
  <si>
    <t>Иные поступления через лицевые счета в МФиНП НСО</t>
  </si>
  <si>
    <t>4а</t>
  </si>
  <si>
    <t>5а</t>
  </si>
  <si>
    <t>5б</t>
  </si>
  <si>
    <t>5в</t>
  </si>
  <si>
    <t>5г</t>
  </si>
  <si>
    <t>5д</t>
  </si>
  <si>
    <t>Остаток средств на начало текущего финансового года &lt;5&gt;</t>
  </si>
  <si>
    <t>0001</t>
  </si>
  <si>
    <t>х</t>
  </si>
  <si>
    <t>Остаток средств на конец текущего финансового года &lt;5&gt;</t>
  </si>
  <si>
    <t>0002</t>
  </si>
  <si>
    <t>Доходы, всего:</t>
  </si>
  <si>
    <t>1000</t>
  </si>
  <si>
    <t>в том числе:
доходы от собственности, всего</t>
  </si>
  <si>
    <t>1100</t>
  </si>
  <si>
    <t>в том числе:</t>
  </si>
  <si>
    <t>доходы от операционной аренды</t>
  </si>
  <si>
    <t>1110</t>
  </si>
  <si>
    <t>доходы от финансовой аренды</t>
  </si>
  <si>
    <t>платежи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</si>
  <si>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</si>
  <si>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</si>
  <si>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</si>
  <si>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</si>
  <si>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</si>
  <si>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иные доходы от собственности</t>
  </si>
  <si>
    <t>доходы от оказания услуг, работ, компенсации затрат учреждений, всего</t>
  </si>
  <si>
    <t>1200</t>
  </si>
  <si>
    <t>1210</t>
  </si>
  <si>
    <t>доходы от оказания платных услуг (работ)</t>
  </si>
  <si>
    <t>доходы от оказания услуг по программе обязательного медицинского страхования</t>
  </si>
  <si>
    <t>плата за предоставление информации из государственных источников (реестров)</t>
  </si>
  <si>
    <t>доходы от компенсации затрат</t>
  </si>
  <si>
    <t>доходы по условным арендным платежам</t>
  </si>
  <si>
    <t>доходы бюджета от возврата дебиторской задолженности прошлых лет</t>
  </si>
  <si>
    <t>доходы от предстоящей компенсации затрат</t>
  </si>
  <si>
    <t>доходы по выполненным этапам работ по договору строительного подряда</t>
  </si>
  <si>
    <t>доходы от штрафов, пеней, иных сумм принудительного изъятия, всего</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</si>
  <si>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</si>
  <si>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</si>
  <si>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</si>
  <si>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</si>
  <si>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прочие доходы, всего</t>
  </si>
  <si>
    <t>поступления капитального характера бюджетным и автономным учреждениям от сектора государственного управления</t>
  </si>
  <si>
    <t>доходы от операций с активами, всего</t>
  </si>
  <si>
    <t>Расходы, всего</t>
  </si>
  <si>
    <t>в том числе: 
оплата труда</t>
  </si>
  <si>
    <t>заработная плата</t>
  </si>
  <si>
    <t>социальные пособия и компенсации персоналу в денежной форме</t>
  </si>
  <si>
    <t>прочие несоциальные выплаты персоналу в денежной форме</t>
  </si>
  <si>
    <t>прочие несоциальные выплаты персоналу в натуральной форме</t>
  </si>
  <si>
    <t>транспортные услуги</t>
  </si>
  <si>
    <t>прочие работы, услуги</t>
  </si>
  <si>
    <t>иные выплаты, за исключением фонда оплаты труда учреждения, для выполнения отдельных полномочий</t>
  </si>
  <si>
    <t>иные выплаты текущего характера физическим лицам</t>
  </si>
  <si>
    <t>взносы по обязательному социальному страхованию на выплаты по оплате труда работников и иные выплаты работникам учреждений, всего</t>
  </si>
  <si>
    <r>
      <rPr>
        <sz val="10"/>
        <rFont val="Arial Cyr"/>
        <charset val="204"/>
      </rPr>
      <t>в том числе:</t>
    </r>
    <r>
      <rPr>
        <i/>
        <sz val="10"/>
        <rFont val="Arial Cyr"/>
        <charset val="204"/>
      </rPr>
      <t xml:space="preserve">
на выплаты по оплате труда</t>
    </r>
  </si>
  <si>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</si>
  <si>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</si>
  <si>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</si>
  <si>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пособия по социальной помощи населению в натуральной форме</t>
  </si>
  <si>
    <t>пенсии, пособия, выплачиваемые работодателями, нанимателями бывшим работникам в денежной форме</t>
  </si>
  <si>
    <t>выплата стипендий, осуществление иных расходов на социальную поддержку обучающихся за счет средств стипендиального фонда</t>
  </si>
  <si>
    <r>
      <rPr>
        <sz val="10"/>
        <rFont val="Arial Cyr"/>
        <charset val="204"/>
      </rPr>
      <t>в том числе:</t>
    </r>
    <r>
      <rPr>
        <i/>
        <sz val="10"/>
        <rFont val="Arial Cyr"/>
        <charset val="204"/>
      </rPr>
      <t xml:space="preserve">
пособия по социальной помощи населению в денежной форме</t>
    </r>
  </si>
  <si>
    <t>уплата налогов, сборов и иных платежей, всего</t>
  </si>
  <si>
    <r>
      <t xml:space="preserve">из них:
</t>
    </r>
    <r>
      <rPr>
        <i/>
        <sz val="10"/>
        <rFont val="Arial Cyr"/>
        <charset val="204"/>
      </rPr>
      <t>налог на имущество организаций и земельный налог</t>
    </r>
  </si>
  <si>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</si>
  <si>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</si>
  <si>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r>
      <t xml:space="preserve">в том числе:
</t>
    </r>
    <r>
      <rPr>
        <i/>
        <sz val="10"/>
        <rFont val="Arial Cyr"/>
        <charset val="204"/>
      </rPr>
      <t>налоги, пошлины и сборы</t>
    </r>
  </si>
  <si>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</si>
  <si>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(договоров)</t>
  </si>
  <si>
    <t>штрафные санкции по долговым обязательствам</t>
  </si>
  <si>
    <t>другие экономические санкции</t>
  </si>
  <si>
    <t>иные выплаты текущего характера организациям</t>
  </si>
  <si>
    <t>безвозмездные перечисления организациям и физическим лицам, всего</t>
  </si>
  <si>
    <r>
      <t xml:space="preserve">из них:
</t>
    </r>
    <r>
      <rPr>
        <i/>
        <sz val="10"/>
        <rFont val="Arial Cyr"/>
        <charset val="204"/>
      </rPr>
      <t>взносы в международные организации</t>
    </r>
  </si>
  <si>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</si>
  <si>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</si>
  <si>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rPr>
        <sz val="10"/>
        <rFont val="Arial Cyr"/>
        <charset val="204"/>
      </rPr>
      <t xml:space="preserve">в том числе: </t>
    </r>
    <r>
      <rPr>
        <i/>
        <sz val="10"/>
        <rFont val="Arial Cyr"/>
        <charset val="204"/>
      </rPr>
      <t xml:space="preserve">
иные выплаты текущего характера физическим лицам</t>
    </r>
  </si>
  <si>
    <t>услуги, работы для целей капитальных вложений</t>
  </si>
  <si>
    <t>увеличение стоимости основных средств</t>
  </si>
  <si>
    <t>услуги связи</t>
  </si>
  <si>
    <t>коммунальные услуги</t>
  </si>
  <si>
    <t>арендная плата за пользование имуществом (за исключением земельных участков и других обособленных природных объектов)</t>
  </si>
  <si>
    <t>работы, услуги по содержанию имущества</t>
  </si>
  <si>
    <t>страхование</t>
  </si>
  <si>
    <t>арендная плата за пользование земельными участками и другими обособленными природными объектами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</si>
  <si>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</si>
  <si>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</si>
  <si>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</si>
  <si>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</si>
  <si>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</si>
  <si>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</si>
  <si>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</si>
  <si>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</si>
  <si>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r>
      <t xml:space="preserve">в том числе:
</t>
    </r>
    <r>
      <rPr>
        <i/>
        <sz val="10"/>
        <rFont val="Arial Cyr"/>
        <charset val="204"/>
      </rPr>
      <t xml:space="preserve">налог на прибыль  </t>
    </r>
    <r>
      <rPr>
        <sz val="10"/>
        <rFont val="Arial Cyr"/>
        <charset val="204"/>
      </rPr>
      <t>&lt;8&gt;</t>
    </r>
  </si>
  <si>
    <r>
      <rPr>
        <i/>
        <sz val="10"/>
        <rFont val="Arial Cyr"/>
        <charset val="204"/>
      </rPr>
      <t>налог на добавленную стоимость</t>
    </r>
    <r>
      <rPr>
        <sz val="10"/>
        <rFont val="Arial Cyr"/>
        <charset val="204"/>
      </rPr>
      <t xml:space="preserve"> &lt;8&gt;</t>
    </r>
  </si>
  <si>
    <r>
      <rPr>
        <i/>
        <sz val="10"/>
        <rFont val="Arial Cyr"/>
        <charset val="204"/>
      </rPr>
      <t>прочие налоги, уменьшающие доход</t>
    </r>
    <r>
      <rPr>
        <sz val="10"/>
        <rFont val="Arial Cyr"/>
        <charset val="204"/>
      </rPr>
      <t xml:space="preserve"> &lt;8&gt;</t>
    </r>
  </si>
  <si>
    <r>
      <t xml:space="preserve">из них: 
</t>
    </r>
    <r>
      <rPr>
        <i/>
        <sz val="10"/>
        <rFont val="Arial Cyr"/>
        <charset val="204"/>
      </rPr>
      <t>возврат в бюджет средств субсидии</t>
    </r>
  </si>
  <si>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</si>
  <si>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</si>
  <si>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</si>
  <si>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</si>
  <si>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</si>
  <si>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</si>
  <si>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</si>
  <si>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 строке 0001 указываются фактические остатки средств при внесении изменений в утвержденный План текущего финансового года, строка 0002 не заполняется</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</si>
  <si>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</si>
  <si>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</si>
  <si>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</si>
  <si>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</si>
  <si>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на 20__ г. первый год планового периода</t>
  </si>
  <si>
    <t>на 20__ г. второй год планового периода</t>
  </si>
  <si>
    <t>за пределами планового периода</t>
  </si>
  <si>
    <r>
      <t>Всего</t>
    </r>
    <r>
      <rPr>
        <i/>
        <sz val="10"/>
        <rFont val="Arial Cyr"/>
        <charset val="204"/>
      </rPr>
      <t xml:space="preserve"> (указать источники финансового обеспечения)</t>
    </r>
  </si>
  <si>
    <t>Раздел 2. Сведения по выплатам на закупки товаров, работ, услуг &lt;10&gt;</t>
  </si>
  <si>
    <t>№ 
п/п</t>
  </si>
  <si>
    <t>Коды
строк</t>
  </si>
  <si>
    <t>Год
начала закупки</t>
  </si>
  <si>
    <t>Сумма</t>
  </si>
  <si>
    <t>Выплаты на закупку товаров, работ, услуг, всего &lt;11&gt;</t>
  </si>
  <si>
    <t>стр. 26000 = стр. 2600 (раздела 1); стр. 26000 = стр.26100 + стр.26200 + стр.26300 + стр.26400</t>
  </si>
  <si>
    <t>1.1.</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</si>
  <si>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&lt;12&gt;</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</si>
  <si>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</si>
  <si>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&lt;12&gt;</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</si>
  <si>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</si>
  <si>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 &lt;13&gt;</t>
  </si>
  <si>
    <t>1.3.1.</t>
  </si>
  <si>
    <t>в том числе:
в соответствии с Федеральным законом № 44-ФЗ</t>
  </si>
  <si>
    <t>1.3.2.</t>
  </si>
  <si>
    <t>в соответствии с Федеральным законом № 223-ФЗ</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</si>
  <si>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</si>
  <si>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&lt;13&gt;</t>
  </si>
  <si>
    <t>1.4.1.</t>
  </si>
  <si>
    <t>1.4.1.1.</t>
  </si>
  <si>
    <t>1.4.1.2.</t>
  </si>
  <si>
    <t>1.4.2.</t>
  </si>
  <si>
    <t>за счет субсидий на иные цели</t>
  </si>
  <si>
    <t>1.4.2.1.</t>
  </si>
  <si>
    <t>1.4.2.2.</t>
  </si>
  <si>
    <t>1.4.3.</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</si>
  <si>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</si>
  <si>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</si>
  <si>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</si>
  <si>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</si>
  <si>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</si>
  <si>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</si>
  <si>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</si>
  <si>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</si>
  <si>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2.</t>
  </si>
  <si>
    <t>3.</t>
  </si>
  <si>
    <t>Итого по договорам, планируемым к заключению в соответствующем финансовом году в соответствии с Федеральным законом № 223-ФЗ</t>
  </si>
  <si>
    <t>Главный бухгалтер</t>
  </si>
  <si>
    <t>Исполнитель (должность)</t>
  </si>
  <si>
    <t>(телефон)</t>
  </si>
  <si>
    <t xml:space="preserve"> СОГЛАСОВАНО</t>
  </si>
  <si>
    <t xml:space="preserve">   ________________________________________________________________</t>
  </si>
  <si>
    <t>(наименование должности уполномоченного лица органа-учредителя)</t>
  </si>
  <si>
    <t xml:space="preserve">  __________________                           ________________________________</t>
  </si>
  <si>
    <t xml:space="preserve">          (подпись)                                              (расшифровка подписи)</t>
  </si>
  <si>
    <t xml:space="preserve">    "___" _______________ 20__ г.</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</si>
  <si>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</si>
  <si>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</si>
  <si>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 44-ФЗ и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</si>
  <si>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t>
  </si>
  <si>
    <t>Орган, осуществляющий функции и полномочия учредителя</t>
  </si>
  <si>
    <t>прочие выплаты персоналу, в том числе компенсационного характера:</t>
  </si>
  <si>
    <t>&lt;4&gt; В графе 4 указывается код классификации операций сектора государственного управления (КОСГУ)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в графе 4а указывается код расходов контрактной системы (КРКС)</t>
  </si>
  <si>
    <t>безвозмездные денежные поступления текущего характера, всего</t>
  </si>
  <si>
    <t xml:space="preserve">поступления текущего характера бюджетным и автономным учреждениям от сектора государственного управления
</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</si>
  <si>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</si>
  <si>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Уменьшение стоимости прочих материальных запасов однократного применения</t>
  </si>
  <si>
    <t xml:space="preserve">в том числе: </t>
  </si>
  <si>
    <t>субсидии на финансовое обеспечение выполнения государственного задания</t>
  </si>
  <si>
    <t>доходы от штрафных санкций за нарушение законодательства о закупках и нарушение условий контрактов (договоров)</t>
  </si>
  <si>
    <r>
      <t>у</t>
    </r>
    <r>
      <rPr>
        <i/>
        <sz val="10"/>
        <rFont val="Arial Cyr"/>
        <charset val="204"/>
      </rPr>
      <t>меньшение стоимости прочих оборотных ценностей (материалов)</t>
    </r>
  </si>
  <si>
    <t>увеличение стоимости нематериальных активов</t>
  </si>
  <si>
    <t>иные выплаты населению</t>
  </si>
  <si>
    <t>премии и гранты</t>
  </si>
  <si>
    <t>контрактуемые</t>
  </si>
  <si>
    <t>210,
220</t>
  </si>
  <si>
    <t>из них:</t>
  </si>
  <si>
    <t>1.1.1.</t>
  </si>
  <si>
    <t>1.1.2.</t>
  </si>
  <si>
    <t>1.2.1.</t>
  </si>
  <si>
    <t>1.2.2.</t>
  </si>
  <si>
    <t>в том числе:
за счет субсидии, предоставленной на финансовое обеспечение выполнения государственного задания в соответствии с Федеральным законом № 44-ФЗ</t>
  </si>
  <si>
    <t>в том числе:
за счет субсидии, предоставленной на финансовое обеспечение выполнения государственного задания</t>
  </si>
  <si>
    <t>в том числе: 
за счет субсидии, предоставленной на финансовое обеспечение выполнения государственного задания</t>
  </si>
  <si>
    <t>за счет прочих источников финансового обеспечения в соответствии с Федеральным законом № 44-ФЗ</t>
  </si>
  <si>
    <t>за счет субсидии, предоставленной на финансовое обеспечение выполнения государственного задания в соответствии с Федеральным законом № 223-ФЗ</t>
  </si>
  <si>
    <t>за счет прочих источников финансового обеспечения в соответствии с Федеральным законом № 223-ФЗ</t>
  </si>
  <si>
    <t>1.3.3.</t>
  </si>
  <si>
    <t>1.3.4.</t>
  </si>
  <si>
    <t>по 230 КРКС до начала года</t>
  </si>
  <si>
    <t>контрактуемые иные, не размещаемые на ИИС</t>
  </si>
  <si>
    <t>1.4.1.3</t>
  </si>
  <si>
    <t>1.4.2.3.</t>
  </si>
  <si>
    <t>1.4.5.3.</t>
  </si>
  <si>
    <t xml:space="preserve">в соответствии с Федеральным законом № 223-ФЗ </t>
  </si>
  <si>
    <t>стр. 26410 = стр.26411+стр.26412+стр.26413</t>
  </si>
  <si>
    <t>за счет субсидий, предоставляемых на осуществление капитальных вложений</t>
  </si>
  <si>
    <t xml:space="preserve">не контрактуемые </t>
  </si>
  <si>
    <t>Основание вносимых изменений:</t>
  </si>
  <si>
    <t>выплаты, уменьшающие доход, всего &lt;8&gt;</t>
  </si>
  <si>
    <t>Справочная информация:</t>
  </si>
  <si>
    <r>
      <t xml:space="preserve">из них:
</t>
    </r>
    <r>
      <rPr>
        <i/>
        <sz val="10"/>
        <rFont val="Arial Cyr"/>
        <charset val="204"/>
      </rPr>
      <t>увеличение остатков денежных средств за счет возврата дебиторской задолженности прошлых лет</t>
    </r>
  </si>
  <si>
    <t>Код по бюджетной классификации Российской Федерации &lt;10.1&gt;</t>
  </si>
  <si>
    <t>4.1</t>
  </si>
  <si>
    <t>из них  &lt;10.1&gt;:</t>
  </si>
  <si>
    <t>26311.1</t>
  </si>
  <si>
    <t>26312.1</t>
  </si>
  <si>
    <t>26421.1</t>
  </si>
  <si>
    <t>26430.1</t>
  </si>
  <si>
    <t>26451.1</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</si>
  <si>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</si>
  <si>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&lt;10.1&gt; В случае,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26311, 26312,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</si>
  <si>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расходы по не контрактуемым обязательствам</t>
  </si>
  <si>
    <t>1.3.5.</t>
  </si>
  <si>
    <t>за счет субсидии, предоставленной на иные цели в соответствии с Федеральным законом № 44-ФЗ</t>
  </si>
  <si>
    <t>из них &lt;10.1&gt;:</t>
  </si>
  <si>
    <t>26331.1</t>
  </si>
  <si>
    <t>1.3.6.</t>
  </si>
  <si>
    <t>за счет субсидии, предоставленной на иные цели в соответствии с Федеральным законом № 223-ФЗ</t>
  </si>
  <si>
    <t>241, 243, 244, 247</t>
  </si>
  <si>
    <t>241, 244, 247</t>
  </si>
  <si>
    <t>научно-исследовательские, опытно-конструкторские и технологические работы</t>
  </si>
  <si>
    <t>закупка энергетических ресурсов</t>
  </si>
  <si>
    <t>прочая закупка товаров, работ и услуг</t>
  </si>
  <si>
    <t>прочие поступления, всего &lt;6&gt;</t>
  </si>
  <si>
    <t>по строкам 2000 - 2671 - коды видов расходов бюджетов классификации расходов бюджетов;</t>
  </si>
  <si>
    <t>пособия по социальной помощи, выплачиваемые работодателями, нанимателями бывшим работникам в натуральной форме</t>
  </si>
  <si>
    <t>социальные компенсации персоналу в натуральной форме</t>
  </si>
  <si>
    <t>стр. 26200 = стр. 26210 + стр. 26220</t>
  </si>
  <si>
    <t>стр. 26100 = стр. 26110 + стр. 26120</t>
  </si>
  <si>
    <t>стр. 26300 = стр. 26311 + стр. 26312 + стр. 26321 + стр. 26322 + стр. 26331 + стр. 26332</t>
  </si>
  <si>
    <t>стр. 26400 = стр.26410 + стр.26420 + стр.26430 + стр. 26440 + стр.26450</t>
  </si>
  <si>
    <t>стр. 26420 = стр. 26421 + стр.26422 + стр.26423</t>
  </si>
  <si>
    <t>стр. 26450 = стр.26451 + стр.26452 + стр.26453</t>
  </si>
  <si>
    <t>стр. 26500 = стр. 26411 + стр. 26421 + стр. 26430+ стр. 26441 + стр. 26451</t>
  </si>
  <si>
    <t>стр. 26600= стр. 26412 + стр. 26422 +  стр. 26430 + стр. 26442 + стр. 26452</t>
  </si>
  <si>
    <t>&lt;14&gt; Указывается дата подписания Плана, а в случае утверждения Плана уполномоченным лицом учреждения - дата утверждения Плана.</t>
  </si>
  <si>
    <t>расходы на закупку товаров, работ, услуг, ресурсов всего &lt;7&gt;</t>
  </si>
  <si>
    <t>за пределами планового периода &lt;4.1&gt;</t>
  </si>
  <si>
    <t>&lt;4.1&gt; Графа за пределами планового периода предоставляется только в Плане второго года планового периода.</t>
  </si>
  <si>
    <t>в том числе:
за счет субсидий, предоставляемых на финансовое обеспечение выполнения государственного задания</t>
  </si>
  <si>
    <t>закупка товаров, работ, услуг в целях капитального ремонта государственного (муниципального) имущества</t>
  </si>
  <si>
    <t>прочие выплаты, всего &lt;9&gt;</t>
  </si>
  <si>
    <t>2640-2659</t>
  </si>
  <si>
    <t>ГАУК НСО "Новосибирская филармония"</t>
  </si>
  <si>
    <t>План финансово-хозяйственной деятельности на 2021 г.</t>
  </si>
  <si>
    <t>государственное автономное учреждение культуры Новосибирской области "Новосибирская государственная филармония"</t>
  </si>
  <si>
    <t>на 2021 г. текущий финансовый год</t>
  </si>
  <si>
    <t>373-26-09</t>
  </si>
  <si>
    <t>на 2022 г. первый год планового периода</t>
  </si>
  <si>
    <t>на 2023 г. второй год планового периода</t>
  </si>
  <si>
    <t>поступления текущего характера бюджетным и автономным учреждениям от сектора государственного управления</t>
  </si>
  <si>
    <t>Генеральный директор</t>
  </si>
  <si>
    <t>А.С. Бочарников</t>
  </si>
  <si>
    <t>(на 20_г. и плановый период 20_ и 20_ годов)</t>
  </si>
  <si>
    <t>_________________ 2021 г.</t>
  </si>
  <si>
    <t>373-26-79</t>
  </si>
  <si>
    <t>от "17" сентября 2021 г. &lt;2&gt;</t>
  </si>
  <si>
    <t>Соглашение 4-ОД от 17.09.2021</t>
  </si>
  <si>
    <t>Исполнитель: начальник службы ЭП и ГЗ</t>
  </si>
  <si>
    <t>Т.С. Некильварт</t>
  </si>
  <si>
    <t>Л.В. Гассельбах</t>
  </si>
  <si>
    <t>от "17" сентября  2021 г. &lt;14&gt;</t>
  </si>
  <si>
    <t>17 сентября 2021 г.</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</si>
</sst>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Cyr"/>
      <charset val="204"/>
    </font>
    <font>
      <b/>
      <sz val="10"/>
      <name val="Arial Cyr"/>
      <charset val="204"/>
    </font>
    <font>
      <i/>
      <sz val="10"/>
      <name val="Arial Cyr"/>
      <charset val="204"/>
    </font>
    <font>
      <sz val="11"/>
      <name val="Arial Cyr"/>
      <charset val="204"/>
    </font>
  </fonts>
  <fills count="2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9FF99"/>
        <bgColor indexed="64"/>
      </patternFill>
    </fill>
    <fill>
      <patternFill patternType="solid">
        <fgColor rgb="FFCCFF99"/>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ed">
        <color indexed="64"/>
      </bottom>
      <diagonal/>
    </border>
    <border>
      <left/>
      <right style="mediumDashed">
        <color indexed="64"/>
      </right>
      <top/>
      <bottom/>
      <diagonal/>
    </border>
    <border>
      <left/>
      <right style="mediumDashed">
        <color indexed="64"/>
      </right>
      <top/>
      <bottom style="mediumDashed">
        <color indexed="64"/>
      </bottom>
      <diagonal/>
    </border>
  </borders>
  <cellStyleXfs count="1">
    <xf numFmtId="0" fontId="0" fillId="0" borderId="0"/>
  </cellStyleXfs>
  <cellXfs count="229">
    <xf numFmtId="0" fontId="0" fillId="0" borderId="0" xfId="0"/>
    <xf numFmtId="0" fontId="0" fillId="0" borderId="1" xfId="0" applyBorder="1"/>
    <xf numFmtId="0" fontId="0" fillId="0" borderId="0" xfId="0" applyAlignment="1">
      <alignment horizontal="center"/>
    </xf>
    <xf numFmtId="0" fontId="0" fillId="0" borderId="3" xfId="0" applyBorder="1" applyAlignment="1">
      <alignment horizontal="center"/>
    </xf>
    <xf numFmtId="0" fontId="0" fillId="0" borderId="0" xfId="0" applyAlignment="1">
      <alignment horizontal="right"/>
    </xf>
    <xf numFmtId="0" fontId="0" fillId="0" borderId="4" xfId="0" applyBorder="1" applyAlignment="1">
      <alignment horizontal="center"/>
    </xf>
    <xf numFmtId="0" fontId="0" fillId="0" borderId="0" xfId="0" applyAlignment="1">
      <alignment wrapText="1"/>
    </xf>
    <xf numFmtId="0" fontId="0" fillId="0" borderId="5" xfId="0" applyBorder="1"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6" xfId="0" applyBorder="1" applyAlignment="1">
      <alignment horizontal="center"/>
    </xf>
    <xf numFmtId="0" fontId="1" fillId="0" borderId="6" xfId="0" applyFont="1" applyBorder="1" applyAlignment="1">
      <alignment wrapText="1"/>
    </xf>
    <xf numFmtId="49" fontId="0" fillId="0" borderId="6" xfId="0" applyNumberFormat="1" applyBorder="1" applyAlignment="1">
      <alignment horizontal="center"/>
    </xf>
    <xf numFmtId="4" fontId="0" fillId="0" borderId="6" xfId="0" applyNumberFormat="1" applyBorder="1" applyAlignment="1">
      <alignment horizontal="center"/>
    </xf>
    <xf numFmtId="0" fontId="1" fillId="2" borderId="6" xfId="0" applyFont="1" applyFill="1" applyBorder="1" applyAlignment="1">
      <alignment wrapText="1"/>
    </xf>
    <xf numFmtId="49" fontId="0" fillId="2" borderId="6" xfId="0" applyNumberFormat="1" applyFill="1" applyBorder="1" applyAlignment="1">
      <alignment horizontal="center"/>
    </xf>
    <xf numFmtId="0" fontId="0" fillId="2" borderId="6" xfId="0" applyFill="1" applyBorder="1" applyAlignment="1">
      <alignment horizontal="center"/>
    </xf>
    <xf numFmtId="4" fontId="0" fillId="2" borderId="6" xfId="0" applyNumberFormat="1" applyFill="1" applyBorder="1" applyAlignment="1">
      <alignment horizontal="center"/>
    </xf>
    <xf numFmtId="0" fontId="0" fillId="3" borderId="6" xfId="0" applyFill="1" applyBorder="1" applyAlignment="1">
      <alignment wrapText="1"/>
    </xf>
    <xf numFmtId="49" fontId="0" fillId="3" borderId="6" xfId="0" applyNumberFormat="1" applyFill="1" applyBorder="1" applyAlignment="1">
      <alignment horizontal="center"/>
    </xf>
    <xf numFmtId="0" fontId="0" fillId="3" borderId="6" xfId="0" applyFill="1" applyBorder="1" applyAlignment="1">
      <alignment horizontal="center"/>
    </xf>
    <xf numFmtId="4" fontId="0" fillId="3" borderId="6" xfId="0" applyNumberFormat="1" applyFill="1" applyBorder="1" applyAlignment="1">
      <alignment horizontal="center"/>
    </xf>
    <xf numFmtId="0" fontId="0" fillId="0" borderId="6" xfId="0" applyBorder="1" applyAlignment="1">
      <alignment wrapText="1"/>
    </xf>
    <xf numFmtId="0" fontId="2" fillId="0" borderId="6" xfId="0" applyFont="1" applyBorder="1" applyAlignment="1">
      <alignment wrapText="1"/>
    </xf>
    <xf numFmtId="0" fontId="1" fillId="3" borderId="6" xfId="0" applyFont="1" applyFill="1" applyBorder="1" applyAlignment="1">
      <alignment wrapText="1"/>
    </xf>
    <xf numFmtId="0" fontId="0" fillId="3" borderId="6" xfId="0" applyFont="1" applyFill="1" applyBorder="1" applyAlignment="1">
      <alignment horizontal="center"/>
    </xf>
    <xf numFmtId="4" fontId="0" fillId="3" borderId="6" xfId="0" applyNumberFormat="1" applyFont="1" applyFill="1" applyBorder="1" applyAlignment="1">
      <alignment horizontal="center"/>
    </xf>
    <xf numFmtId="0" fontId="0" fillId="0" borderId="0" xfId="0" applyFont="1"/>
    <xf numFmtId="0" fontId="0" fillId="0" borderId="6" xfId="0" applyFont="1" applyBorder="1" applyAlignment="1">
      <alignment wrapText="1"/>
    </xf>
    <xf numFmtId="0" fontId="0" fillId="0" borderId="6" xfId="0" applyBorder="1" applyAlignment="1">
      <alignment vertical="top" wrapText="1"/>
    </xf>
    <xf numFmtId="0" fontId="1" fillId="4" borderId="6" xfId="0" applyFont="1" applyFill="1" applyBorder="1" applyAlignment="1">
      <alignment wrapText="1"/>
    </xf>
    <xf numFmtId="0" fontId="0" fillId="4" borderId="6" xfId="0" applyFill="1" applyBorder="1" applyAlignment="1">
      <alignment horizontal="center"/>
    </xf>
    <xf numFmtId="4" fontId="0" fillId="4" borderId="6" xfId="0" applyNumberFormat="1" applyFill="1" applyBorder="1" applyAlignment="1">
      <alignment horizontal="center"/>
    </xf>
    <xf numFmtId="0" fontId="1" fillId="5" borderId="6" xfId="0" applyFont="1" applyFill="1" applyBorder="1" applyAlignment="1">
      <alignment wrapText="1"/>
    </xf>
    <xf numFmtId="0" fontId="0" fillId="5" borderId="6" xfId="0" applyFill="1" applyBorder="1" applyAlignment="1">
      <alignment horizontal="center"/>
    </xf>
    <xf numFmtId="4" fontId="0" fillId="5" borderId="6" xfId="0" applyNumberFormat="1" applyFill="1" applyBorder="1" applyAlignment="1">
      <alignment horizontal="center"/>
    </xf>
    <xf numFmtId="0" fontId="0" fillId="6" borderId="6" xfId="0" applyFill="1" applyBorder="1" applyAlignment="1">
      <alignment wrapText="1"/>
    </xf>
    <xf numFmtId="0" fontId="0" fillId="6" borderId="6" xfId="0" applyFill="1" applyBorder="1" applyAlignment="1">
      <alignment horizontal="center"/>
    </xf>
    <xf numFmtId="4" fontId="0" fillId="6" borderId="6" xfId="0" applyNumberFormat="1" applyFill="1" applyBorder="1" applyAlignment="1">
      <alignment horizontal="center"/>
    </xf>
    <xf numFmtId="0" fontId="0" fillId="7" borderId="6" xfId="0" applyFill="1" applyBorder="1" applyAlignment="1">
      <alignment wrapText="1"/>
    </xf>
    <xf numFmtId="0" fontId="0" fillId="7" borderId="6" xfId="0" applyFill="1" applyBorder="1" applyAlignment="1">
      <alignment horizontal="center"/>
    </xf>
    <xf numFmtId="4" fontId="0" fillId="7" borderId="6" xfId="0" applyNumberFormat="1" applyFill="1" applyBorder="1" applyAlignment="1">
      <alignment horizontal="center"/>
    </xf>
    <xf numFmtId="0" fontId="0" fillId="8" borderId="6" xfId="0" applyFill="1" applyBorder="1" applyAlignment="1">
      <alignment wrapText="1"/>
    </xf>
    <xf numFmtId="0" fontId="0" fillId="8" borderId="6" xfId="0" applyFill="1" applyBorder="1" applyAlignment="1">
      <alignment horizontal="center"/>
    </xf>
    <xf numFmtId="4" fontId="0" fillId="8" borderId="6" xfId="0" applyNumberFormat="1" applyFill="1" applyBorder="1" applyAlignment="1">
      <alignment horizontal="center"/>
    </xf>
    <xf numFmtId="0" fontId="0" fillId="9" borderId="6" xfId="0" applyFont="1" applyFill="1" applyBorder="1" applyAlignment="1">
      <alignment wrapText="1"/>
    </xf>
    <xf numFmtId="0" fontId="0" fillId="9" borderId="6" xfId="0" applyFill="1" applyBorder="1" applyAlignment="1">
      <alignment horizontal="center"/>
    </xf>
    <xf numFmtId="4" fontId="0" fillId="9" borderId="6" xfId="0" applyNumberFormat="1" applyFill="1" applyBorder="1" applyAlignment="1">
      <alignment horizontal="center"/>
    </xf>
    <xf numFmtId="0" fontId="0" fillId="10" borderId="6" xfId="0" applyFill="1" applyBorder="1" applyAlignment="1">
      <alignment wrapText="1"/>
    </xf>
    <xf numFmtId="0" fontId="0" fillId="10" borderId="6" xfId="0" applyFill="1" applyBorder="1" applyAlignment="1">
      <alignment horizontal="center"/>
    </xf>
    <xf numFmtId="4" fontId="0" fillId="10" borderId="6" xfId="0" applyNumberFormat="1" applyFill="1" applyBorder="1" applyAlignment="1">
      <alignment horizontal="center"/>
    </xf>
    <xf numFmtId="0" fontId="0" fillId="11" borderId="6" xfId="0" applyFill="1" applyBorder="1" applyAlignment="1">
      <alignment wrapText="1"/>
    </xf>
    <xf numFmtId="0" fontId="0" fillId="11" borderId="6" xfId="0" applyFill="1" applyBorder="1" applyAlignment="1">
      <alignment horizontal="center"/>
    </xf>
    <xf numFmtId="4" fontId="0" fillId="11" borderId="6" xfId="0" applyNumberFormat="1" applyFill="1" applyBorder="1" applyAlignment="1">
      <alignment horizontal="center"/>
    </xf>
    <xf numFmtId="0" fontId="0" fillId="12" borderId="6" xfId="0" applyFill="1" applyBorder="1" applyAlignment="1">
      <alignment wrapText="1"/>
    </xf>
    <xf numFmtId="0" fontId="0" fillId="12" borderId="6" xfId="0" applyFill="1" applyBorder="1" applyAlignment="1">
      <alignment horizontal="center"/>
    </xf>
    <xf numFmtId="4" fontId="0" fillId="12" borderId="6" xfId="0" applyNumberFormat="1" applyFill="1" applyBorder="1" applyAlignment="1">
      <alignment horizontal="center"/>
    </xf>
    <xf numFmtId="0" fontId="0" fillId="13" borderId="6" xfId="0" applyFill="1" applyBorder="1" applyAlignment="1">
      <alignment horizontal="center"/>
    </xf>
    <xf numFmtId="4" fontId="0" fillId="13" borderId="6" xfId="0" applyNumberFormat="1" applyFill="1" applyBorder="1" applyAlignment="1">
      <alignment horizontal="center"/>
    </xf>
    <xf numFmtId="0" fontId="0" fillId="14" borderId="6" xfId="0" applyFill="1" applyBorder="1" applyAlignment="1">
      <alignment wrapText="1"/>
    </xf>
    <xf numFmtId="0" fontId="0" fillId="14" borderId="6" xfId="0" applyFill="1" applyBorder="1" applyAlignment="1">
      <alignment horizontal="center"/>
    </xf>
    <xf numFmtId="4" fontId="0" fillId="14" borderId="6" xfId="0" applyNumberFormat="1" applyFill="1" applyBorder="1" applyAlignment="1">
      <alignment horizontal="center"/>
    </xf>
    <xf numFmtId="0" fontId="0" fillId="0" borderId="0" xfId="0" applyAlignment="1"/>
    <xf numFmtId="0" fontId="0" fillId="0" borderId="0" xfId="0" applyBorder="1" applyAlignment="1"/>
    <xf numFmtId="0" fontId="0" fillId="0" borderId="0" xfId="0" applyBorder="1" applyAlignment="1">
      <alignment wrapText="1"/>
    </xf>
    <xf numFmtId="0" fontId="0" fillId="0" borderId="0" xfId="0" applyBorder="1"/>
    <xf numFmtId="0" fontId="0" fillId="0" borderId="6" xfId="0" applyBorder="1" applyAlignment="1">
      <alignment horizontal="center" vertical="center" wrapText="1"/>
    </xf>
    <xf numFmtId="0" fontId="1" fillId="0" borderId="6" xfId="0" applyFont="1" applyBorder="1" applyAlignment="1">
      <alignment horizontal="center"/>
    </xf>
    <xf numFmtId="0" fontId="1" fillId="0" borderId="6" xfId="0" applyFont="1" applyBorder="1"/>
    <xf numFmtId="0" fontId="0" fillId="0" borderId="0" xfId="0" applyFill="1" applyBorder="1" applyAlignment="1">
      <alignment wrapText="1"/>
    </xf>
    <xf numFmtId="0" fontId="0" fillId="0" borderId="13" xfId="0" applyBorder="1"/>
    <xf numFmtId="0" fontId="0" fillId="0" borderId="14" xfId="0" applyBorder="1"/>
    <xf numFmtId="0" fontId="3" fillId="0" borderId="14" xfId="0" applyFont="1" applyBorder="1"/>
    <xf numFmtId="0" fontId="0" fillId="0" borderId="14" xfId="0" applyBorder="1" applyAlignment="1">
      <alignment horizontal="center"/>
    </xf>
    <xf numFmtId="0" fontId="0" fillId="0" borderId="15" xfId="0" applyBorder="1" applyAlignment="1">
      <alignment vertical="top"/>
    </xf>
    <xf numFmtId="0" fontId="0" fillId="0" borderId="0" xfId="0" applyFill="1" applyAlignment="1">
      <alignment wrapText="1"/>
    </xf>
    <xf numFmtId="0" fontId="0" fillId="0" borderId="0" xfId="0"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0" xfId="0" applyBorder="1" applyAlignment="1">
      <alignment horizontal="center"/>
    </xf>
    <xf numFmtId="0" fontId="2" fillId="0" borderId="6" xfId="0" applyFont="1" applyBorder="1" applyAlignment="1">
      <alignment vertical="top" wrapText="1"/>
    </xf>
    <xf numFmtId="0" fontId="0" fillId="0" borderId="6" xfId="0" applyFill="1" applyBorder="1" applyAlignment="1">
      <alignment horizontal="center"/>
    </xf>
    <xf numFmtId="4" fontId="0" fillId="0" borderId="6" xfId="0" applyNumberFormat="1" applyFill="1" applyBorder="1" applyAlignment="1">
      <alignment horizontal="center"/>
    </xf>
    <xf numFmtId="0" fontId="0" fillId="0" borderId="6" xfId="0" applyFont="1" applyFill="1" applyBorder="1" applyAlignment="1">
      <alignment wrapText="1"/>
    </xf>
    <xf numFmtId="49" fontId="0" fillId="0" borderId="6" xfId="0" applyNumberFormat="1" applyFont="1" applyFill="1" applyBorder="1" applyAlignment="1">
      <alignment horizontal="center"/>
    </xf>
    <xf numFmtId="0" fontId="0" fillId="0" borderId="6" xfId="0" applyFont="1" applyFill="1" applyBorder="1" applyAlignment="1">
      <alignment horizontal="center"/>
    </xf>
    <xf numFmtId="4" fontId="0" fillId="0" borderId="6" xfId="0" applyNumberFormat="1" applyFont="1" applyFill="1" applyBorder="1" applyAlignment="1">
      <alignment horizontal="center"/>
    </xf>
    <xf numFmtId="0" fontId="0" fillId="7" borderId="6" xfId="0" applyFill="1" applyBorder="1" applyAlignment="1">
      <alignment vertical="top" wrapText="1"/>
    </xf>
    <xf numFmtId="0" fontId="0" fillId="12" borderId="6" xfId="0" applyFill="1" applyBorder="1" applyAlignment="1">
      <alignment horizontal="center" wrapText="1"/>
    </xf>
    <xf numFmtId="0" fontId="0" fillId="12" borderId="6" xfId="0" applyFill="1" applyBorder="1" applyAlignment="1">
      <alignment vertical="top" wrapText="1"/>
    </xf>
    <xf numFmtId="0" fontId="2" fillId="0" borderId="6" xfId="0" applyFont="1" applyFill="1" applyBorder="1" applyAlignment="1">
      <alignment vertical="top" wrapText="1"/>
    </xf>
    <xf numFmtId="0" fontId="0" fillId="15" borderId="6" xfId="0" applyFill="1" applyBorder="1" applyAlignment="1">
      <alignment horizontal="center"/>
    </xf>
    <xf numFmtId="0" fontId="0" fillId="15" borderId="6" xfId="0" applyFill="1" applyBorder="1" applyAlignment="1">
      <alignment wrapText="1"/>
    </xf>
    <xf numFmtId="4" fontId="0" fillId="15" borderId="6" xfId="0" applyNumberFormat="1" applyFill="1" applyBorder="1" applyAlignment="1">
      <alignment horizontal="center"/>
    </xf>
    <xf numFmtId="4" fontId="0" fillId="16" borderId="6" xfId="0" applyNumberFormat="1" applyFill="1" applyBorder="1" applyAlignment="1">
      <alignment horizontal="center"/>
    </xf>
    <xf numFmtId="0" fontId="0" fillId="0" borderId="0" xfId="0" applyFill="1"/>
    <xf numFmtId="49" fontId="0" fillId="7" borderId="6" xfId="0" applyNumberFormat="1" applyFill="1" applyBorder="1" applyAlignment="1">
      <alignment horizontal="center"/>
    </xf>
    <xf numFmtId="49" fontId="0" fillId="6" borderId="6" xfId="0" applyNumberFormat="1" applyFill="1" applyBorder="1" applyAlignment="1">
      <alignment horizontal="center"/>
    </xf>
    <xf numFmtId="0" fontId="0" fillId="12" borderId="6" xfId="0" applyFill="1" applyBorder="1"/>
    <xf numFmtId="0" fontId="0" fillId="0" borderId="0" xfId="0"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6" xfId="0" applyBorder="1" applyAlignment="1">
      <alignment horizontal="center" vertical="center" wrapText="1"/>
    </xf>
    <xf numFmtId="0" fontId="0" fillId="0" borderId="1" xfId="0" applyBorder="1" applyAlignment="1">
      <alignment horizontal="center"/>
    </xf>
    <xf numFmtId="0" fontId="0" fillId="0" borderId="1" xfId="0" applyBorder="1" applyAlignment="1"/>
    <xf numFmtId="0" fontId="0" fillId="0" borderId="6" xfId="0" applyBorder="1"/>
    <xf numFmtId="0" fontId="0" fillId="0" borderId="6" xfId="0" applyFont="1" applyBorder="1"/>
    <xf numFmtId="0" fontId="0" fillId="2" borderId="6" xfId="0" applyFill="1" applyBorder="1"/>
    <xf numFmtId="0" fontId="0" fillId="3" borderId="6" xfId="0" applyFill="1" applyBorder="1"/>
    <xf numFmtId="0" fontId="0" fillId="3" borderId="6" xfId="0" applyFont="1" applyFill="1" applyBorder="1"/>
    <xf numFmtId="0" fontId="0" fillId="5" borderId="6" xfId="0" applyFill="1" applyBorder="1"/>
    <xf numFmtId="0" fontId="0" fillId="13" borderId="6" xfId="0" applyFill="1" applyBorder="1"/>
    <xf numFmtId="0" fontId="0" fillId="16" borderId="6" xfId="0" applyFill="1" applyBorder="1"/>
    <xf numFmtId="0" fontId="0" fillId="16" borderId="6" xfId="0" applyFill="1" applyBorder="1" applyAlignment="1">
      <alignment wrapText="1"/>
    </xf>
    <xf numFmtId="0" fontId="0" fillId="16" borderId="6" xfId="0" applyFill="1" applyBorder="1" applyAlignment="1">
      <alignment horizontal="center"/>
    </xf>
    <xf numFmtId="0" fontId="0" fillId="17" borderId="6" xfId="0" applyFill="1" applyBorder="1"/>
    <xf numFmtId="0" fontId="2" fillId="0" borderId="9" xfId="0" applyFont="1" applyBorder="1" applyAlignment="1">
      <alignment horizontal="left" wrapText="1"/>
    </xf>
    <xf numFmtId="0" fontId="0" fillId="0" borderId="9" xfId="0" applyBorder="1" applyAlignment="1">
      <alignment horizontal="center"/>
    </xf>
    <xf numFmtId="0" fontId="0" fillId="0" borderId="6" xfId="0" applyFill="1" applyBorder="1" applyAlignment="1">
      <alignment wrapText="1"/>
    </xf>
    <xf numFmtId="0" fontId="0" fillId="0" borderId="6" xfId="0" applyFill="1" applyBorder="1" applyAlignment="1">
      <alignment horizontal="center" wrapText="1"/>
    </xf>
    <xf numFmtId="0" fontId="0" fillId="0" borderId="6" xfId="0" applyFill="1" applyBorder="1"/>
    <xf numFmtId="0" fontId="0" fillId="11" borderId="6" xfId="0" applyFill="1" applyBorder="1"/>
    <xf numFmtId="0" fontId="0" fillId="11" borderId="9" xfId="0" applyFill="1" applyBorder="1" applyAlignment="1">
      <alignment horizontal="center"/>
    </xf>
    <xf numFmtId="0" fontId="0" fillId="0" borderId="7" xfId="0" applyFill="1" applyBorder="1" applyAlignment="1">
      <alignment horizontal="center"/>
    </xf>
    <xf numFmtId="0" fontId="0" fillId="18" borderId="6" xfId="0" applyFill="1" applyBorder="1" applyAlignment="1">
      <alignment horizontal="center"/>
    </xf>
    <xf numFmtId="0" fontId="0" fillId="18" borderId="6" xfId="0" applyFill="1" applyBorder="1" applyAlignment="1">
      <alignment wrapText="1"/>
    </xf>
    <xf numFmtId="4" fontId="0" fillId="18" borderId="6" xfId="0" applyNumberFormat="1" applyFill="1" applyBorder="1" applyAlignment="1">
      <alignment horizontal="center"/>
    </xf>
    <xf numFmtId="0" fontId="0" fillId="19" borderId="6" xfId="0" applyFill="1" applyBorder="1" applyAlignment="1">
      <alignment horizontal="center"/>
    </xf>
    <xf numFmtId="0" fontId="0" fillId="19" borderId="6" xfId="0" applyFill="1" applyBorder="1" applyAlignment="1">
      <alignment wrapText="1"/>
    </xf>
    <xf numFmtId="4" fontId="0" fillId="19" borderId="6" xfId="0" applyNumberFormat="1" applyFill="1" applyBorder="1" applyAlignment="1">
      <alignment horizontal="center"/>
    </xf>
    <xf numFmtId="0" fontId="0" fillId="19" borderId="6" xfId="0" applyFill="1" applyBorder="1"/>
    <xf numFmtId="0" fontId="0" fillId="20" borderId="6" xfId="0" applyFill="1" applyBorder="1" applyAlignment="1">
      <alignment horizontal="center"/>
    </xf>
    <xf numFmtId="0" fontId="0" fillId="20" borderId="6" xfId="0" applyFill="1" applyBorder="1" applyAlignment="1">
      <alignment wrapText="1"/>
    </xf>
    <xf numFmtId="4" fontId="0" fillId="20" borderId="6" xfId="0" applyNumberFormat="1" applyFill="1" applyBorder="1" applyAlignment="1">
      <alignment horizontal="center"/>
    </xf>
    <xf numFmtId="0" fontId="0" fillId="20" borderId="6" xfId="0" applyFill="1" applyBorder="1"/>
    <xf numFmtId="0" fontId="0" fillId="11" borderId="6" xfId="0" applyFont="1" applyFill="1" applyBorder="1" applyAlignment="1">
      <alignment wrapText="1"/>
    </xf>
    <xf numFmtId="0" fontId="0" fillId="13" borderId="6" xfId="0" applyFont="1" applyFill="1" applyBorder="1" applyAlignment="1">
      <alignment wrapText="1"/>
    </xf>
    <xf numFmtId="0" fontId="0" fillId="13" borderId="6" xfId="0" applyFont="1" applyFill="1" applyBorder="1" applyAlignment="1">
      <alignment vertical="center" wrapText="1"/>
    </xf>
    <xf numFmtId="0" fontId="0" fillId="11" borderId="9" xfId="0" applyFont="1" applyFill="1" applyBorder="1" applyAlignment="1">
      <alignment horizontal="left" vertical="center" wrapText="1"/>
    </xf>
    <xf numFmtId="0" fontId="0" fillId="0" borderId="6" xfId="0" applyBorder="1" applyAlignment="1">
      <alignment horizontal="center" vertical="center"/>
    </xf>
    <xf numFmtId="0" fontId="0" fillId="13" borderId="6" xfId="0" applyFill="1" applyBorder="1" applyAlignment="1">
      <alignment horizontal="center" wrapText="1"/>
    </xf>
    <xf numFmtId="0" fontId="0" fillId="0" borderId="0" xfId="0" applyAlignment="1">
      <alignment vertical="center"/>
    </xf>
    <xf numFmtId="4" fontId="0" fillId="21" borderId="6" xfId="0" applyNumberFormat="1" applyFill="1" applyBorder="1" applyAlignment="1">
      <alignment horizontal="center"/>
    </xf>
    <xf numFmtId="4" fontId="0" fillId="22" borderId="6" xfId="0" applyNumberFormat="1" applyFill="1" applyBorder="1" applyAlignment="1">
      <alignment horizontal="center"/>
    </xf>
    <xf numFmtId="4" fontId="0" fillId="17" borderId="6" xfId="0" applyNumberFormat="1" applyFill="1" applyBorder="1" applyAlignment="1">
      <alignment horizontal="center"/>
    </xf>
    <xf numFmtId="4" fontId="0" fillId="0" borderId="0" xfId="0" applyNumberFormat="1"/>
    <xf numFmtId="0" fontId="1" fillId="0" borderId="6" xfId="0" applyFont="1" applyBorder="1" applyAlignment="1">
      <alignment vertical="center" wrapText="1"/>
    </xf>
    <xf numFmtId="49" fontId="0" fillId="0" borderId="6" xfId="0" applyNumberFormat="1" applyBorder="1" applyAlignment="1">
      <alignment horizontal="center" vertical="center"/>
    </xf>
    <xf numFmtId="0" fontId="1" fillId="2" borderId="6" xfId="0" applyFont="1" applyFill="1" applyBorder="1" applyAlignment="1">
      <alignment vertical="center" wrapText="1"/>
    </xf>
    <xf numFmtId="49" fontId="0" fillId="2" borderId="6" xfId="0" applyNumberFormat="1" applyFill="1" applyBorder="1" applyAlignment="1">
      <alignment horizontal="center" vertical="center"/>
    </xf>
    <xf numFmtId="0" fontId="0" fillId="2" borderId="6" xfId="0" applyFill="1" applyBorder="1" applyAlignment="1">
      <alignment horizontal="center" vertical="center"/>
    </xf>
    <xf numFmtId="0" fontId="0" fillId="3" borderId="6" xfId="0" applyFill="1" applyBorder="1" applyAlignment="1">
      <alignment vertical="center" wrapText="1"/>
    </xf>
    <xf numFmtId="49" fontId="0" fillId="3" borderId="6" xfId="0" applyNumberFormat="1" applyFill="1" applyBorder="1" applyAlignment="1">
      <alignment horizontal="center" vertical="center"/>
    </xf>
    <xf numFmtId="0" fontId="0" fillId="3" borderId="6" xfId="0" applyFill="1" applyBorder="1" applyAlignment="1">
      <alignment horizontal="center" vertical="center"/>
    </xf>
    <xf numFmtId="0" fontId="0" fillId="0" borderId="6" xfId="0" applyBorder="1" applyAlignment="1">
      <alignment vertical="center" wrapText="1"/>
    </xf>
    <xf numFmtId="0" fontId="2" fillId="0" borderId="6" xfId="0" applyFont="1" applyBorder="1" applyAlignment="1">
      <alignment vertical="center" wrapText="1"/>
    </xf>
    <xf numFmtId="0" fontId="1" fillId="3" borderId="6" xfId="0" applyFont="1" applyFill="1" applyBorder="1" applyAlignment="1">
      <alignment vertical="center" wrapText="1"/>
    </xf>
    <xf numFmtId="0" fontId="0" fillId="0" borderId="6" xfId="0" applyFont="1" applyFill="1" applyBorder="1" applyAlignment="1">
      <alignment vertical="center" wrapText="1"/>
    </xf>
    <xf numFmtId="49" fontId="0"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6" xfId="0" applyFill="1" applyBorder="1" applyAlignment="1">
      <alignment horizontal="center" vertical="center"/>
    </xf>
    <xf numFmtId="0" fontId="1" fillId="4" borderId="6" xfId="0" applyFont="1" applyFill="1" applyBorder="1" applyAlignment="1">
      <alignment vertical="center" wrapText="1"/>
    </xf>
    <xf numFmtId="0" fontId="0" fillId="4" borderId="6" xfId="0" applyFill="1" applyBorder="1" applyAlignment="1">
      <alignment horizontal="center" vertical="center"/>
    </xf>
    <xf numFmtId="0" fontId="1" fillId="5" borderId="6" xfId="0" applyFont="1" applyFill="1" applyBorder="1" applyAlignment="1">
      <alignment vertical="center" wrapText="1"/>
    </xf>
    <xf numFmtId="0" fontId="0" fillId="5" borderId="6" xfId="0" applyFill="1" applyBorder="1" applyAlignment="1">
      <alignment horizontal="center" vertical="center"/>
    </xf>
    <xf numFmtId="0" fontId="0" fillId="0" borderId="6" xfId="0" applyFont="1" applyBorder="1" applyAlignment="1">
      <alignment vertical="center" wrapText="1"/>
    </xf>
    <xf numFmtId="0" fontId="0" fillId="6" borderId="6" xfId="0" applyFill="1" applyBorder="1" applyAlignment="1">
      <alignment vertical="center" wrapText="1"/>
    </xf>
    <xf numFmtId="0" fontId="0" fillId="6" borderId="6" xfId="0" applyFill="1" applyBorder="1" applyAlignment="1">
      <alignment horizontal="center" vertical="center"/>
    </xf>
    <xf numFmtId="0" fontId="0" fillId="7" borderId="6" xfId="0" applyFill="1" applyBorder="1" applyAlignment="1">
      <alignment vertical="center" wrapText="1"/>
    </xf>
    <xf numFmtId="0" fontId="0" fillId="7" borderId="6" xfId="0" applyFill="1" applyBorder="1" applyAlignment="1">
      <alignment horizontal="center" vertical="center"/>
    </xf>
    <xf numFmtId="0" fontId="0" fillId="8" borderId="6" xfId="0" applyFill="1" applyBorder="1" applyAlignment="1">
      <alignment vertical="center" wrapText="1"/>
    </xf>
    <xf numFmtId="0" fontId="0" fillId="8" borderId="6" xfId="0" applyFill="1" applyBorder="1" applyAlignment="1">
      <alignment horizontal="center" vertical="center"/>
    </xf>
    <xf numFmtId="0" fontId="0" fillId="9" borderId="6" xfId="0" applyFont="1" applyFill="1" applyBorder="1" applyAlignment="1">
      <alignment vertical="center" wrapText="1"/>
    </xf>
    <xf numFmtId="0" fontId="0" fillId="9" borderId="6" xfId="0" applyFill="1" applyBorder="1" applyAlignment="1">
      <alignment horizontal="center" vertical="center"/>
    </xf>
    <xf numFmtId="0" fontId="0" fillId="10" borderId="6" xfId="0" applyFill="1" applyBorder="1" applyAlignment="1">
      <alignment vertical="center" wrapText="1"/>
    </xf>
    <xf numFmtId="0" fontId="0" fillId="10" borderId="6" xfId="0" applyFill="1" applyBorder="1" applyAlignment="1">
      <alignment horizontal="center" vertical="center"/>
    </xf>
    <xf numFmtId="0" fontId="0" fillId="11" borderId="6" xfId="0" applyFill="1" applyBorder="1" applyAlignment="1">
      <alignment vertical="center" wrapText="1"/>
    </xf>
    <xf numFmtId="0" fontId="0" fillId="11" borderId="6" xfId="0" applyFill="1" applyBorder="1" applyAlignment="1">
      <alignment horizontal="center" vertical="center"/>
    </xf>
    <xf numFmtId="0" fontId="0" fillId="12" borderId="6" xfId="0" applyFill="1" applyBorder="1" applyAlignment="1">
      <alignment vertical="center" wrapText="1"/>
    </xf>
    <xf numFmtId="0" fontId="0" fillId="12" borderId="6" xfId="0" applyFill="1" applyBorder="1" applyAlignment="1">
      <alignment horizontal="center" vertical="center"/>
    </xf>
    <xf numFmtId="0" fontId="0" fillId="12" borderId="6" xfId="0" applyFill="1" applyBorder="1" applyAlignment="1">
      <alignment horizontal="center" vertical="center" wrapText="1"/>
    </xf>
    <xf numFmtId="0" fontId="0" fillId="11" borderId="6" xfId="0" applyFont="1" applyFill="1" applyBorder="1" applyAlignment="1">
      <alignment vertical="center" wrapText="1"/>
    </xf>
    <xf numFmtId="0" fontId="0" fillId="13" borderId="6" xfId="0" applyFill="1" applyBorder="1" applyAlignment="1">
      <alignment horizontal="center" vertical="center"/>
    </xf>
    <xf numFmtId="0" fontId="2" fillId="0" borderId="6" xfId="0" applyFont="1" applyFill="1" applyBorder="1" applyAlignment="1">
      <alignment vertical="center" wrapText="1"/>
    </xf>
    <xf numFmtId="0" fontId="0" fillId="13" borderId="6" xfId="0" applyFill="1" applyBorder="1" applyAlignment="1">
      <alignment horizontal="center" vertical="center" wrapText="1"/>
    </xf>
    <xf numFmtId="0" fontId="0" fillId="0" borderId="7" xfId="0" applyFill="1" applyBorder="1" applyAlignment="1">
      <alignment horizontal="center" vertical="center"/>
    </xf>
    <xf numFmtId="0" fontId="2" fillId="0" borderId="9" xfId="0" applyFont="1" applyBorder="1" applyAlignment="1">
      <alignment horizontal="left" vertical="center" wrapText="1"/>
    </xf>
    <xf numFmtId="0" fontId="0" fillId="0" borderId="9" xfId="0"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wrapText="1"/>
    </xf>
    <xf numFmtId="0" fontId="0" fillId="0" borderId="6" xfId="0" applyBorder="1" applyAlignment="1">
      <alignment horizontal="center" vertical="top"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shrinkToFit="1"/>
    </xf>
    <xf numFmtId="0" fontId="3" fillId="0" borderId="0" xfId="0" applyFont="1" applyAlignment="1">
      <alignment horizontal="center"/>
    </xf>
    <xf numFmtId="0" fontId="0" fillId="0" borderId="6" xfId="0" applyBorder="1" applyAlignment="1">
      <alignment horizontal="center" vertical="top"/>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6" xfId="0" applyBorder="1" applyAlignment="1">
      <alignment horizontal="center" vertical="center"/>
    </xf>
    <xf numFmtId="0" fontId="0" fillId="0" borderId="6" xfId="0" applyBorder="1" applyAlignment="1">
      <alignment horizontal="left" vertical="top"/>
    </xf>
    <xf numFmtId="0" fontId="2" fillId="0" borderId="8" xfId="0" applyFont="1" applyBorder="1" applyAlignment="1">
      <alignment horizontal="left" vertical="center" wrapText="1"/>
    </xf>
    <xf numFmtId="0" fontId="0" fillId="0" borderId="8" xfId="0" applyBorder="1" applyAlignment="1">
      <alignment horizontal="center" vertical="center"/>
    </xf>
    <xf numFmtId="0" fontId="0" fillId="0" borderId="9" xfId="0" applyBorder="1" applyAlignment="1">
      <alignment horizontal="left" vertical="center" wrapText="1"/>
    </xf>
    <xf numFmtId="0" fontId="0" fillId="0" borderId="0" xfId="0" applyFill="1"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left" wrapText="1"/>
    </xf>
    <xf numFmtId="0" fontId="0" fillId="0" borderId="0" xfId="0" applyFill="1" applyAlignment="1">
      <alignment horizontal="left" vertical="top" wrapText="1"/>
    </xf>
    <xf numFmtId="0" fontId="2" fillId="0" borderId="7" xfId="0" applyFont="1" applyBorder="1" applyAlignment="1">
      <alignment horizontal="left" wrapText="1"/>
    </xf>
    <xf numFmtId="0" fontId="2" fillId="0" borderId="9" xfId="0" applyFont="1" applyBorder="1" applyAlignment="1">
      <alignment horizontal="left" wrapText="1"/>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8" xfId="0" applyFont="1" applyBorder="1" applyAlignment="1">
      <alignment horizontal="left" wrapText="1"/>
    </xf>
    <xf numFmtId="0" fontId="0" fillId="0" borderId="0" xfId="0" applyBorder="1" applyAlignment="1">
      <alignment horizont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CCFFCC"/>
      <color rgb="FFCCFF99"/>
      <color rgb="FF99FF99"/>
      <color rgb="FF33CC33"/>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E243"/>
  <sheetViews>
    <sheetView tabSelected="1" zoomScaleNormal="100" workbookViewId="0">
      <selection activeCell="P65" sqref="P65"/>
    </sheetView>
  </sheetViews>
  <sheetFormatPr defaultRowHeight="12.75" x14ac:dyDescent="0.2"/>
  <cols>
    <col min="1" max="1" width="40.7109375" customWidth="1"/>
    <col min="2" max="2" width="6.5703125" customWidth="1"/>
    <col min="3" max="3" width="8.42578125" customWidth="1"/>
    <col min="4" max="4" width="6.7109375" customWidth="1"/>
    <col min="5" max="5" width="6" customWidth="1"/>
    <col min="6" max="6" width="15" customWidth="1"/>
    <col min="7" max="9" width="14.7109375" customWidth="1"/>
    <col min="10" max="10" width="13.7109375" customWidth="1"/>
    <col min="11" max="11" width="15.42578125" customWidth="1"/>
  </cols>
  <sheetData>
    <row r="1" spans="1:11" x14ac:dyDescent="0.2">
      <c r="A1" s="63"/>
      <c r="B1" s="63"/>
      <c r="C1" s="63"/>
      <c r="I1" s="190" t="s">
        <v>0</v>
      </c>
      <c r="J1" s="190"/>
      <c r="K1" s="190"/>
    </row>
    <row r="2" spans="1:11" x14ac:dyDescent="0.2">
      <c r="A2" s="63"/>
      <c r="B2" s="63"/>
      <c r="C2" s="63"/>
      <c r="I2" s="192" t="s">
        <v>291</v>
      </c>
      <c r="J2" s="192"/>
      <c r="K2" s="192"/>
    </row>
    <row r="3" spans="1:11" ht="26.25" customHeight="1" x14ac:dyDescent="0.2">
      <c r="A3" s="64"/>
      <c r="B3" s="64"/>
      <c r="C3" s="64"/>
      <c r="I3" s="193" t="s">
        <v>1</v>
      </c>
      <c r="J3" s="193"/>
      <c r="K3" s="193"/>
    </row>
    <row r="4" spans="1:11" x14ac:dyDescent="0.2">
      <c r="A4" s="63"/>
      <c r="B4" s="63"/>
      <c r="C4" s="63"/>
      <c r="I4" s="192" t="s">
        <v>283</v>
      </c>
      <c r="J4" s="192"/>
      <c r="K4" s="192"/>
    </row>
    <row r="5" spans="1:11" x14ac:dyDescent="0.2">
      <c r="A5" s="63"/>
      <c r="B5" s="63"/>
      <c r="C5" s="63"/>
      <c r="I5" s="189" t="s">
        <v>2</v>
      </c>
      <c r="J5" s="189"/>
      <c r="K5" s="189"/>
    </row>
    <row r="6" spans="1:11" x14ac:dyDescent="0.2">
      <c r="A6" s="65"/>
      <c r="B6" s="63"/>
      <c r="C6" s="63"/>
      <c r="I6" s="1"/>
      <c r="J6" s="192" t="s">
        <v>292</v>
      </c>
      <c r="K6" s="192"/>
    </row>
    <row r="7" spans="1:11" x14ac:dyDescent="0.2">
      <c r="A7" s="63"/>
      <c r="B7" s="63"/>
      <c r="C7" s="63"/>
      <c r="I7" s="2" t="s">
        <v>3</v>
      </c>
      <c r="J7" s="189" t="s">
        <v>4</v>
      </c>
      <c r="K7" s="189"/>
    </row>
    <row r="8" spans="1:11" x14ac:dyDescent="0.2">
      <c r="A8" s="62"/>
      <c r="B8" s="62"/>
      <c r="C8" s="62"/>
      <c r="I8" s="190" t="s">
        <v>294</v>
      </c>
      <c r="J8" s="190"/>
      <c r="K8" s="190"/>
    </row>
    <row r="10" spans="1:11" ht="13.5" thickBot="1" x14ac:dyDescent="0.25">
      <c r="B10" s="191" t="s">
        <v>284</v>
      </c>
      <c r="C10" s="191"/>
      <c r="D10" s="191"/>
      <c r="E10" s="191"/>
      <c r="F10" s="191"/>
      <c r="G10" s="191"/>
      <c r="H10" s="191"/>
    </row>
    <row r="11" spans="1:11" x14ac:dyDescent="0.2">
      <c r="B11" s="191" t="s">
        <v>293</v>
      </c>
      <c r="C11" s="191"/>
      <c r="D11" s="191"/>
      <c r="E11" s="191"/>
      <c r="F11" s="191"/>
      <c r="G11" s="191"/>
      <c r="H11" s="191"/>
      <c r="K11" s="3" t="s">
        <v>8</v>
      </c>
    </row>
    <row r="12" spans="1:11" x14ac:dyDescent="0.2">
      <c r="B12" s="2"/>
      <c r="C12" s="2"/>
      <c r="D12" s="2"/>
      <c r="E12" s="2"/>
      <c r="F12" s="2"/>
      <c r="G12" s="2"/>
      <c r="J12" s="4" t="s">
        <v>9</v>
      </c>
      <c r="K12" s="5"/>
    </row>
    <row r="13" spans="1:11" x14ac:dyDescent="0.2">
      <c r="B13" s="190" t="s">
        <v>296</v>
      </c>
      <c r="C13" s="190"/>
      <c r="D13" s="190"/>
      <c r="E13" s="190"/>
      <c r="F13" s="190"/>
      <c r="G13" s="190"/>
      <c r="H13" s="190"/>
      <c r="J13" s="4" t="s">
        <v>11</v>
      </c>
      <c r="K13" s="5"/>
    </row>
    <row r="14" spans="1:11" x14ac:dyDescent="0.2">
      <c r="J14" s="4" t="s">
        <v>12</v>
      </c>
      <c r="K14" s="5"/>
    </row>
    <row r="15" spans="1:11" ht="25.5" x14ac:dyDescent="0.2">
      <c r="A15" s="6" t="s">
        <v>199</v>
      </c>
      <c r="B15" s="192" t="s">
        <v>13</v>
      </c>
      <c r="C15" s="192"/>
      <c r="D15" s="192"/>
      <c r="E15" s="192"/>
      <c r="F15" s="192"/>
      <c r="G15" s="192"/>
      <c r="H15" s="192"/>
      <c r="J15" s="4" t="s">
        <v>11</v>
      </c>
      <c r="K15" s="5"/>
    </row>
    <row r="16" spans="1:11" x14ac:dyDescent="0.2">
      <c r="J16" s="4" t="s">
        <v>14</v>
      </c>
      <c r="K16" s="5">
        <v>5406018199</v>
      </c>
    </row>
    <row r="17" spans="1:11" ht="30.75" customHeight="1" x14ac:dyDescent="0.2">
      <c r="A17" s="141" t="s">
        <v>15</v>
      </c>
      <c r="B17" s="199" t="s">
        <v>285</v>
      </c>
      <c r="C17" s="199"/>
      <c r="D17" s="199"/>
      <c r="E17" s="199"/>
      <c r="F17" s="199"/>
      <c r="G17" s="199"/>
      <c r="H17" s="199"/>
      <c r="J17" s="4" t="s">
        <v>16</v>
      </c>
      <c r="K17" s="5">
        <v>540601001</v>
      </c>
    </row>
    <row r="18" spans="1:11" ht="13.5" thickBot="1" x14ac:dyDescent="0.25">
      <c r="A18" t="s">
        <v>17</v>
      </c>
      <c r="J18" s="4" t="s">
        <v>18</v>
      </c>
      <c r="K18" s="7">
        <v>383</v>
      </c>
    </row>
    <row r="20" spans="1:11" x14ac:dyDescent="0.2">
      <c r="A20" t="s">
        <v>237</v>
      </c>
      <c r="B20" s="192" t="s">
        <v>297</v>
      </c>
      <c r="C20" s="192"/>
      <c r="D20" s="192"/>
      <c r="E20" s="192"/>
      <c r="F20" s="192"/>
      <c r="G20" s="192"/>
      <c r="H20" s="192"/>
    </row>
    <row r="21" spans="1:11" x14ac:dyDescent="0.2">
      <c r="B21" s="79"/>
      <c r="C21" s="79"/>
      <c r="D21" s="79"/>
      <c r="E21" s="79"/>
      <c r="F21" s="79"/>
      <c r="G21" s="79"/>
      <c r="H21" s="79"/>
    </row>
    <row r="22" spans="1:11" ht="14.25" x14ac:dyDescent="0.2">
      <c r="A22" s="200" t="s">
        <v>19</v>
      </c>
      <c r="B22" s="200"/>
      <c r="C22" s="200"/>
      <c r="D22" s="200"/>
      <c r="E22" s="200"/>
      <c r="F22" s="200"/>
      <c r="G22" s="200"/>
      <c r="H22" s="200"/>
      <c r="I22" s="200"/>
      <c r="J22" s="200"/>
      <c r="K22" s="200"/>
    </row>
    <row r="24" spans="1:11" ht="15.75" customHeight="1" x14ac:dyDescent="0.2">
      <c r="A24" s="201" t="s">
        <v>20</v>
      </c>
      <c r="B24" s="194" t="s">
        <v>21</v>
      </c>
      <c r="C24" s="202" t="s">
        <v>22</v>
      </c>
      <c r="D24" s="194" t="s">
        <v>23</v>
      </c>
      <c r="E24" s="194"/>
      <c r="F24" s="201" t="s">
        <v>24</v>
      </c>
      <c r="G24" s="201"/>
      <c r="H24" s="201"/>
      <c r="I24" s="201"/>
      <c r="J24" s="201"/>
      <c r="K24" s="201"/>
    </row>
    <row r="25" spans="1:11" ht="24" customHeight="1" x14ac:dyDescent="0.2">
      <c r="A25" s="201"/>
      <c r="B25" s="194"/>
      <c r="C25" s="203"/>
      <c r="D25" s="194"/>
      <c r="E25" s="194"/>
      <c r="F25" s="205" t="s">
        <v>286</v>
      </c>
      <c r="G25" s="205"/>
      <c r="H25" s="205"/>
      <c r="I25" s="205"/>
      <c r="J25" s="205"/>
      <c r="K25" s="205"/>
    </row>
    <row r="26" spans="1:11" ht="41.25" customHeight="1" x14ac:dyDescent="0.2">
      <c r="A26" s="201"/>
      <c r="B26" s="194"/>
      <c r="C26" s="203"/>
      <c r="D26" s="206" t="s">
        <v>25</v>
      </c>
      <c r="E26" s="201" t="s">
        <v>26</v>
      </c>
      <c r="F26" s="201" t="s">
        <v>27</v>
      </c>
      <c r="G26" s="194" t="s">
        <v>28</v>
      </c>
      <c r="H26" s="194" t="s">
        <v>29</v>
      </c>
      <c r="I26" s="194" t="s">
        <v>30</v>
      </c>
      <c r="J26" s="194"/>
      <c r="K26" s="194"/>
    </row>
    <row r="27" spans="1:11" ht="66" customHeight="1" x14ac:dyDescent="0.2">
      <c r="A27" s="201"/>
      <c r="B27" s="194"/>
      <c r="C27" s="204"/>
      <c r="D27" s="206"/>
      <c r="E27" s="201"/>
      <c r="F27" s="201"/>
      <c r="G27" s="194"/>
      <c r="H27" s="194"/>
      <c r="I27" s="8" t="s">
        <v>27</v>
      </c>
      <c r="J27" s="8" t="s">
        <v>31</v>
      </c>
      <c r="K27" s="9" t="s">
        <v>32</v>
      </c>
    </row>
    <row r="28" spans="1:11" x14ac:dyDescent="0.2">
      <c r="A28" s="10">
        <v>1</v>
      </c>
      <c r="B28" s="10">
        <v>2</v>
      </c>
      <c r="C28" s="10">
        <v>3</v>
      </c>
      <c r="D28" s="10">
        <v>4</v>
      </c>
      <c r="E28" s="10" t="s">
        <v>33</v>
      </c>
      <c r="F28" s="10">
        <v>5</v>
      </c>
      <c r="G28" s="10" t="s">
        <v>34</v>
      </c>
      <c r="H28" s="10" t="s">
        <v>35</v>
      </c>
      <c r="I28" s="10" t="s">
        <v>36</v>
      </c>
      <c r="J28" s="10" t="s">
        <v>37</v>
      </c>
      <c r="K28" s="10" t="s">
        <v>38</v>
      </c>
    </row>
    <row r="29" spans="1:11" ht="25.5" x14ac:dyDescent="0.2">
      <c r="A29" s="146" t="s">
        <v>39</v>
      </c>
      <c r="B29" s="147" t="s">
        <v>40</v>
      </c>
      <c r="C29" s="139" t="s">
        <v>41</v>
      </c>
      <c r="D29" s="139" t="s">
        <v>41</v>
      </c>
      <c r="E29" s="139" t="s">
        <v>41</v>
      </c>
      <c r="F29" s="13">
        <f>G29+H29+I29</f>
        <v>29740153.990000002</v>
      </c>
      <c r="G29" s="13">
        <v>22885320.859999999</v>
      </c>
      <c r="H29" s="13">
        <f>1894900+530666.67</f>
        <v>2425566.67</v>
      </c>
      <c r="I29" s="13">
        <f>J29+K29</f>
        <v>4429266.46</v>
      </c>
      <c r="J29" s="13"/>
      <c r="K29" s="13">
        <v>4429266.46</v>
      </c>
    </row>
    <row r="30" spans="1:11" ht="25.5" x14ac:dyDescent="0.2">
      <c r="A30" s="146" t="s">
        <v>42</v>
      </c>
      <c r="B30" s="147" t="s">
        <v>43</v>
      </c>
      <c r="C30" s="139" t="s">
        <v>41</v>
      </c>
      <c r="D30" s="139" t="s">
        <v>41</v>
      </c>
      <c r="E30" s="139" t="s">
        <v>41</v>
      </c>
      <c r="F30" s="13"/>
      <c r="G30" s="13"/>
      <c r="H30" s="13"/>
      <c r="I30" s="13"/>
      <c r="J30" s="13"/>
      <c r="K30" s="13"/>
    </row>
    <row r="31" spans="1:11" x14ac:dyDescent="0.2">
      <c r="A31" s="148" t="s">
        <v>44</v>
      </c>
      <c r="B31" s="149" t="s">
        <v>45</v>
      </c>
      <c r="C31" s="150" t="s">
        <v>41</v>
      </c>
      <c r="D31" s="150" t="s">
        <v>41</v>
      </c>
      <c r="E31" s="150" t="s">
        <v>41</v>
      </c>
      <c r="F31" s="17">
        <f>G31+H31+I31</f>
        <v>718421767.49000001</v>
      </c>
      <c r="G31" s="17">
        <f t="shared" ref="G31:K31" si="0">G32+G43+G55+G63+G69+G72</f>
        <v>570104600</v>
      </c>
      <c r="H31" s="17">
        <f t="shared" si="0"/>
        <v>42341261</v>
      </c>
      <c r="I31" s="17">
        <f t="shared" si="0"/>
        <v>105975906.48999999</v>
      </c>
      <c r="J31" s="17">
        <f t="shared" si="0"/>
        <v>0</v>
      </c>
      <c r="K31" s="17">
        <f t="shared" si="0"/>
        <v>105975906.48999999</v>
      </c>
    </row>
    <row r="32" spans="1:11" ht="25.5" x14ac:dyDescent="0.2">
      <c r="A32" s="151" t="s">
        <v>46</v>
      </c>
      <c r="B32" s="152" t="s">
        <v>47</v>
      </c>
      <c r="C32" s="153">
        <v>120</v>
      </c>
      <c r="D32" s="153" t="s">
        <v>41</v>
      </c>
      <c r="E32" s="153" t="s">
        <v>41</v>
      </c>
      <c r="F32" s="21">
        <f t="shared" ref="F32:F95" si="1">G32+H32+I32</f>
        <v>1323255.49</v>
      </c>
      <c r="G32" s="21">
        <f t="shared" ref="G32:K32" si="2">SUM(G34:G42)</f>
        <v>0</v>
      </c>
      <c r="H32" s="21">
        <f t="shared" si="2"/>
        <v>0</v>
      </c>
      <c r="I32" s="21">
        <f t="shared" si="2"/>
        <v>1323255.49</v>
      </c>
      <c r="J32" s="21">
        <f t="shared" si="2"/>
        <v>0</v>
      </c>
      <c r="K32" s="21">
        <f t="shared" si="2"/>
        <v>1323255.49</v>
      </c>
    </row>
    <row r="33" spans="1:12" x14ac:dyDescent="0.2">
      <c r="A33" s="154" t="s">
        <v>48</v>
      </c>
      <c r="B33" s="147"/>
      <c r="C33" s="139"/>
      <c r="D33" s="139"/>
      <c r="E33" s="139"/>
      <c r="F33" s="143">
        <f t="shared" si="1"/>
        <v>0</v>
      </c>
      <c r="G33" s="13"/>
      <c r="H33" s="13"/>
      <c r="I33" s="13"/>
      <c r="J33" s="13"/>
      <c r="K33" s="13"/>
    </row>
    <row r="34" spans="1:12" x14ac:dyDescent="0.2">
      <c r="A34" s="155" t="s">
        <v>49</v>
      </c>
      <c r="B34" s="147" t="s">
        <v>50</v>
      </c>
      <c r="C34" s="139">
        <v>120</v>
      </c>
      <c r="D34" s="139">
        <v>121</v>
      </c>
      <c r="E34" s="139" t="s">
        <v>41</v>
      </c>
      <c r="F34" s="143">
        <f t="shared" si="1"/>
        <v>1323255.49</v>
      </c>
      <c r="G34" s="13"/>
      <c r="H34" s="13"/>
      <c r="I34" s="13">
        <f>K34</f>
        <v>1323255.49</v>
      </c>
      <c r="J34" s="13"/>
      <c r="K34" s="13">
        <v>1323255.49</v>
      </c>
    </row>
    <row r="35" spans="1:12" x14ac:dyDescent="0.2">
      <c r="A35" s="155" t="s">
        <v>51</v>
      </c>
      <c r="B35" s="147">
        <v>1120</v>
      </c>
      <c r="C35" s="139">
        <v>120</v>
      </c>
      <c r="D35" s="139">
        <v>122</v>
      </c>
      <c r="E35" s="139" t="s">
        <v>41</v>
      </c>
      <c r="F35" s="143">
        <f t="shared" si="1"/>
        <v>0</v>
      </c>
      <c r="G35" s="13"/>
      <c r="H35" s="13"/>
      <c r="I35" s="13">
        <f t="shared" ref="I35:I98" si="3">K35</f>
        <v>0</v>
      </c>
      <c r="J35" s="13"/>
      <c r="K35" s="13"/>
    </row>
    <row r="36" spans="1:12" ht="25.5" x14ac:dyDescent="0.2">
      <c r="A36" s="155" t="s">
        <v>52</v>
      </c>
      <c r="B36" s="147">
        <v>1130</v>
      </c>
      <c r="C36" s="139">
        <v>120</v>
      </c>
      <c r="D36" s="139">
        <v>123</v>
      </c>
      <c r="E36" s="139" t="s">
        <v>41</v>
      </c>
      <c r="F36" s="143">
        <f t="shared" si="1"/>
        <v>0</v>
      </c>
      <c r="G36" s="13"/>
      <c r="H36" s="13"/>
      <c r="I36" s="13">
        <f t="shared" si="3"/>
        <v>0</v>
      </c>
      <c r="J36" s="13"/>
      <c r="K36" s="13"/>
    </row>
    <row r="37" spans="1:12" ht="25.5" x14ac:dyDescent="0.2">
      <c r="A37" s="155" t="s">
        <v>53</v>
      </c>
      <c r="B37" s="147">
        <v>1140</v>
      </c>
      <c r="C37" s="139">
        <v>120</v>
      </c>
      <c r="D37" s="139">
        <v>124</v>
      </c>
      <c r="E37" s="139" t="s">
        <v>41</v>
      </c>
      <c r="F37" s="143">
        <f t="shared" si="1"/>
        <v>0</v>
      </c>
      <c r="G37" s="13"/>
      <c r="H37" s="13"/>
      <c r="I37" s="13">
        <f t="shared" si="3"/>
        <v>0</v>
      </c>
      <c r="J37" s="13"/>
      <c r="K37" s="13"/>
    </row>
    <row r="38" spans="1:12" ht="25.5" x14ac:dyDescent="0.2">
      <c r="A38" s="155" t="s">
        <v>54</v>
      </c>
      <c r="B38" s="147">
        <v>1150</v>
      </c>
      <c r="C38" s="139">
        <v>120</v>
      </c>
      <c r="D38" s="139">
        <v>125</v>
      </c>
      <c r="E38" s="139" t="s">
        <v>41</v>
      </c>
      <c r="F38" s="143">
        <f t="shared" si="1"/>
        <v>0</v>
      </c>
      <c r="G38" s="13"/>
      <c r="H38" s="13"/>
      <c r="I38" s="13">
        <f t="shared" si="3"/>
        <v>0</v>
      </c>
      <c r="J38" s="13"/>
      <c r="K38" s="13"/>
    </row>
    <row r="39" spans="1:12" ht="25.5" x14ac:dyDescent="0.2">
      <c r="A39" s="155" t="s">
        <v>55</v>
      </c>
      <c r="B39" s="147">
        <v>1160</v>
      </c>
      <c r="C39" s="139">
        <v>120</v>
      </c>
      <c r="D39" s="139">
        <v>126</v>
      </c>
      <c r="E39" s="139" t="s">
        <v>41</v>
      </c>
      <c r="F39" s="143">
        <f t="shared" si="1"/>
        <v>0</v>
      </c>
      <c r="G39" s="13"/>
      <c r="H39" s="13"/>
      <c r="I39" s="13">
        <f t="shared" si="3"/>
        <v>0</v>
      </c>
      <c r="J39" s="13"/>
      <c r="K39" s="13"/>
    </row>
    <row r="40" spans="1:12" x14ac:dyDescent="0.2">
      <c r="A40" s="155" t="s">
        <v>56</v>
      </c>
      <c r="B40" s="147">
        <v>1170</v>
      </c>
      <c r="C40" s="139">
        <v>120</v>
      </c>
      <c r="D40" s="139">
        <v>127</v>
      </c>
      <c r="E40" s="139" t="s">
        <v>41</v>
      </c>
      <c r="F40" s="143">
        <f t="shared" si="1"/>
        <v>0</v>
      </c>
      <c r="G40" s="13"/>
      <c r="H40" s="13"/>
      <c r="I40" s="13">
        <f t="shared" si="3"/>
        <v>0</v>
      </c>
      <c r="J40" s="13"/>
      <c r="K40" s="13"/>
    </row>
    <row r="41" spans="1:12" ht="51" x14ac:dyDescent="0.2">
      <c r="A41" s="155" t="s">
        <v>57</v>
      </c>
      <c r="B41" s="147">
        <v>1180</v>
      </c>
      <c r="C41" s="139">
        <v>120</v>
      </c>
      <c r="D41" s="139">
        <v>128</v>
      </c>
      <c r="E41" s="139" t="s">
        <v>41</v>
      </c>
      <c r="F41" s="143">
        <f t="shared" si="1"/>
        <v>0</v>
      </c>
      <c r="G41" s="13"/>
      <c r="H41" s="13"/>
      <c r="I41" s="13">
        <f t="shared" si="3"/>
        <v>0</v>
      </c>
      <c r="J41" s="13"/>
      <c r="K41" s="13"/>
    </row>
    <row r="42" spans="1:12" x14ac:dyDescent="0.2">
      <c r="A42" s="155" t="s">
        <v>58</v>
      </c>
      <c r="B42" s="147">
        <v>1190</v>
      </c>
      <c r="C42" s="139">
        <v>120</v>
      </c>
      <c r="D42" s="139">
        <v>129</v>
      </c>
      <c r="E42" s="139" t="s">
        <v>41</v>
      </c>
      <c r="F42" s="143">
        <f t="shared" si="1"/>
        <v>0</v>
      </c>
      <c r="G42" s="13"/>
      <c r="H42" s="13"/>
      <c r="I42" s="13">
        <f t="shared" si="3"/>
        <v>0</v>
      </c>
      <c r="J42" s="13"/>
      <c r="K42" s="13"/>
    </row>
    <row r="43" spans="1:12" ht="25.5" x14ac:dyDescent="0.2">
      <c r="A43" s="156" t="s">
        <v>59</v>
      </c>
      <c r="B43" s="152" t="s">
        <v>60</v>
      </c>
      <c r="C43" s="153">
        <v>130</v>
      </c>
      <c r="D43" s="153" t="s">
        <v>41</v>
      </c>
      <c r="E43" s="153" t="s">
        <v>41</v>
      </c>
      <c r="F43" s="21">
        <f t="shared" si="1"/>
        <v>674728611</v>
      </c>
      <c r="G43" s="21">
        <f t="shared" ref="G43:K43" si="4">SUM(G45:G54)</f>
        <v>570104600</v>
      </c>
      <c r="H43" s="21">
        <f t="shared" si="4"/>
        <v>0</v>
      </c>
      <c r="I43" s="21">
        <f t="shared" si="3"/>
        <v>104624011</v>
      </c>
      <c r="J43" s="21">
        <f t="shared" si="4"/>
        <v>0</v>
      </c>
      <c r="K43" s="21">
        <f t="shared" si="4"/>
        <v>104624011</v>
      </c>
    </row>
    <row r="44" spans="1:12" x14ac:dyDescent="0.2">
      <c r="A44" s="157" t="s">
        <v>206</v>
      </c>
      <c r="B44" s="158"/>
      <c r="C44" s="159"/>
      <c r="D44" s="159"/>
      <c r="E44" s="159"/>
      <c r="F44" s="143">
        <f t="shared" si="1"/>
        <v>0</v>
      </c>
      <c r="G44" s="86"/>
      <c r="H44" s="86"/>
      <c r="I44" s="13">
        <f t="shared" si="3"/>
        <v>0</v>
      </c>
      <c r="J44" s="86"/>
      <c r="K44" s="86"/>
      <c r="L44" s="27"/>
    </row>
    <row r="45" spans="1:12" ht="25.5" x14ac:dyDescent="0.2">
      <c r="A45" s="155" t="s">
        <v>207</v>
      </c>
      <c r="B45" s="147" t="s">
        <v>61</v>
      </c>
      <c r="C45" s="139">
        <v>130</v>
      </c>
      <c r="D45" s="139">
        <v>131</v>
      </c>
      <c r="E45" s="139" t="s">
        <v>41</v>
      </c>
      <c r="F45" s="143">
        <f t="shared" si="1"/>
        <v>570104600</v>
      </c>
      <c r="G45" s="13">
        <f>509001000+1500000+58863200+740400</f>
        <v>570104600</v>
      </c>
      <c r="H45" s="13"/>
      <c r="I45" s="13">
        <f t="shared" si="3"/>
        <v>0</v>
      </c>
      <c r="J45" s="13"/>
      <c r="K45" s="13"/>
    </row>
    <row r="46" spans="1:12" ht="25.5" x14ac:dyDescent="0.2">
      <c r="A46" s="155" t="s">
        <v>62</v>
      </c>
      <c r="B46" s="139">
        <v>1220</v>
      </c>
      <c r="C46" s="139">
        <v>130</v>
      </c>
      <c r="D46" s="139">
        <v>131</v>
      </c>
      <c r="E46" s="139" t="s">
        <v>41</v>
      </c>
      <c r="F46" s="143">
        <f t="shared" si="1"/>
        <v>103438839</v>
      </c>
      <c r="G46" s="13"/>
      <c r="H46" s="13"/>
      <c r="I46" s="13">
        <f t="shared" si="3"/>
        <v>103438839</v>
      </c>
      <c r="J46" s="13"/>
      <c r="K46" s="13">
        <v>103438839</v>
      </c>
    </row>
    <row r="47" spans="1:12" ht="25.5" x14ac:dyDescent="0.2">
      <c r="A47" s="155" t="s">
        <v>63</v>
      </c>
      <c r="B47" s="139">
        <v>1230</v>
      </c>
      <c r="C47" s="139">
        <v>130</v>
      </c>
      <c r="D47" s="139">
        <v>132</v>
      </c>
      <c r="E47" s="139" t="s">
        <v>41</v>
      </c>
      <c r="F47" s="143">
        <f t="shared" si="1"/>
        <v>0</v>
      </c>
      <c r="G47" s="13"/>
      <c r="H47" s="13"/>
      <c r="I47" s="13">
        <f t="shared" si="3"/>
        <v>0</v>
      </c>
      <c r="J47" s="13"/>
      <c r="K47" s="13"/>
    </row>
    <row r="48" spans="1:12" ht="25.5" x14ac:dyDescent="0.2">
      <c r="A48" s="155" t="s">
        <v>64</v>
      </c>
      <c r="B48" s="139">
        <v>1240</v>
      </c>
      <c r="C48" s="139">
        <v>130</v>
      </c>
      <c r="D48" s="139">
        <v>133</v>
      </c>
      <c r="E48" s="139" t="s">
        <v>41</v>
      </c>
      <c r="F48" s="143">
        <f t="shared" si="1"/>
        <v>0</v>
      </c>
      <c r="G48" s="13"/>
      <c r="H48" s="13"/>
      <c r="I48" s="13">
        <f t="shared" si="3"/>
        <v>0</v>
      </c>
      <c r="J48" s="13"/>
      <c r="K48" s="13"/>
    </row>
    <row r="49" spans="1:57" x14ac:dyDescent="0.2">
      <c r="A49" s="155" t="s">
        <v>65</v>
      </c>
      <c r="B49" s="139">
        <v>1250</v>
      </c>
      <c r="C49" s="139">
        <v>130</v>
      </c>
      <c r="D49" s="139">
        <v>134</v>
      </c>
      <c r="E49" s="139" t="s">
        <v>41</v>
      </c>
      <c r="F49" s="143">
        <f t="shared" si="1"/>
        <v>60730</v>
      </c>
      <c r="G49" s="13"/>
      <c r="H49" s="13"/>
      <c r="I49" s="13">
        <f t="shared" si="3"/>
        <v>60730</v>
      </c>
      <c r="J49" s="13"/>
      <c r="K49" s="13">
        <v>60730</v>
      </c>
    </row>
    <row r="50" spans="1:57" x14ac:dyDescent="0.2">
      <c r="A50" s="155" t="s">
        <v>66</v>
      </c>
      <c r="B50" s="139">
        <v>1260</v>
      </c>
      <c r="C50" s="139">
        <v>130</v>
      </c>
      <c r="D50" s="139">
        <v>135</v>
      </c>
      <c r="E50" s="139" t="s">
        <v>41</v>
      </c>
      <c r="F50" s="143">
        <f t="shared" si="1"/>
        <v>1124442</v>
      </c>
      <c r="G50" s="13"/>
      <c r="H50" s="13"/>
      <c r="I50" s="13">
        <f t="shared" si="3"/>
        <v>1124442</v>
      </c>
      <c r="J50" s="13"/>
      <c r="K50" s="13">
        <v>1124442</v>
      </c>
    </row>
    <row r="51" spans="1:57" ht="25.5" x14ac:dyDescent="0.2">
      <c r="A51" s="155" t="s">
        <v>67</v>
      </c>
      <c r="B51" s="139">
        <v>1270</v>
      </c>
      <c r="C51" s="139">
        <v>130</v>
      </c>
      <c r="D51" s="139">
        <v>136</v>
      </c>
      <c r="E51" s="139" t="s">
        <v>41</v>
      </c>
      <c r="F51" s="143">
        <f t="shared" si="1"/>
        <v>0</v>
      </c>
      <c r="G51" s="13"/>
      <c r="H51" s="13"/>
      <c r="I51" s="13">
        <f t="shared" si="3"/>
        <v>0</v>
      </c>
      <c r="J51" s="13"/>
      <c r="K51" s="13"/>
    </row>
    <row r="52" spans="1:57" ht="25.5" x14ac:dyDescent="0.2">
      <c r="A52" s="155" t="s">
        <v>68</v>
      </c>
      <c r="B52" s="139">
        <v>1280</v>
      </c>
      <c r="C52" s="139">
        <v>130</v>
      </c>
      <c r="D52" s="139">
        <v>137</v>
      </c>
      <c r="E52" s="139" t="s">
        <v>41</v>
      </c>
      <c r="F52" s="143">
        <f t="shared" si="1"/>
        <v>0</v>
      </c>
      <c r="G52" s="13"/>
      <c r="H52" s="13"/>
      <c r="I52" s="13">
        <f t="shared" si="3"/>
        <v>0</v>
      </c>
      <c r="J52" s="13"/>
      <c r="K52" s="13"/>
    </row>
    <row r="53" spans="1:57" ht="25.5" customHeight="1" x14ac:dyDescent="0.2">
      <c r="A53" s="155" t="s">
        <v>69</v>
      </c>
      <c r="B53" s="139">
        <v>1290</v>
      </c>
      <c r="C53" s="139">
        <v>130</v>
      </c>
      <c r="D53" s="139">
        <v>138</v>
      </c>
      <c r="E53" s="139" t="s">
        <v>41</v>
      </c>
      <c r="F53" s="143">
        <f t="shared" si="1"/>
        <v>0</v>
      </c>
      <c r="G53" s="13"/>
      <c r="H53" s="13"/>
      <c r="I53" s="13">
        <f t="shared" si="3"/>
        <v>0</v>
      </c>
      <c r="J53" s="13"/>
      <c r="K53" s="13"/>
    </row>
    <row r="54" spans="1:57" ht="12.75" customHeight="1" x14ac:dyDescent="0.2">
      <c r="A54" s="155"/>
      <c r="B54" s="139"/>
      <c r="C54" s="139"/>
      <c r="D54" s="139"/>
      <c r="E54" s="139"/>
      <c r="F54" s="143">
        <f t="shared" si="1"/>
        <v>0</v>
      </c>
      <c r="G54" s="13"/>
      <c r="H54" s="13"/>
      <c r="I54" s="13">
        <f t="shared" si="3"/>
        <v>0</v>
      </c>
      <c r="J54" s="13"/>
      <c r="K54" s="13"/>
    </row>
    <row r="55" spans="1:57" ht="25.5" customHeight="1" x14ac:dyDescent="0.2">
      <c r="A55" s="156" t="s">
        <v>70</v>
      </c>
      <c r="B55" s="160">
        <v>1300</v>
      </c>
      <c r="C55" s="160">
        <v>140</v>
      </c>
      <c r="D55" s="153" t="s">
        <v>41</v>
      </c>
      <c r="E55" s="153" t="s">
        <v>41</v>
      </c>
      <c r="F55" s="21">
        <f t="shared" si="1"/>
        <v>9600</v>
      </c>
      <c r="G55" s="26">
        <f t="shared" ref="G55:K55" si="5">SUM(G57:G62)</f>
        <v>0</v>
      </c>
      <c r="H55" s="26">
        <f t="shared" si="5"/>
        <v>0</v>
      </c>
      <c r="I55" s="21">
        <f t="shared" si="3"/>
        <v>9600</v>
      </c>
      <c r="J55" s="26">
        <f t="shared" si="5"/>
        <v>0</v>
      </c>
      <c r="K55" s="26">
        <f t="shared" si="5"/>
        <v>9600</v>
      </c>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row>
    <row r="56" spans="1:57" ht="12.75" customHeight="1" x14ac:dyDescent="0.2">
      <c r="A56" s="157" t="s">
        <v>206</v>
      </c>
      <c r="B56" s="159"/>
      <c r="C56" s="159"/>
      <c r="D56" s="161"/>
      <c r="E56" s="161"/>
      <c r="F56" s="143">
        <f t="shared" si="1"/>
        <v>0</v>
      </c>
      <c r="G56" s="86"/>
      <c r="H56" s="86"/>
      <c r="I56" s="13">
        <f t="shared" si="3"/>
        <v>0</v>
      </c>
      <c r="J56" s="86"/>
      <c r="K56" s="86"/>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row>
    <row r="57" spans="1:57" ht="54" customHeight="1" x14ac:dyDescent="0.2">
      <c r="A57" s="155" t="s">
        <v>208</v>
      </c>
      <c r="B57" s="139">
        <v>1310</v>
      </c>
      <c r="C57" s="139">
        <v>140</v>
      </c>
      <c r="D57" s="139">
        <v>141</v>
      </c>
      <c r="E57" s="139" t="s">
        <v>41</v>
      </c>
      <c r="F57" s="143">
        <f t="shared" si="1"/>
        <v>9600</v>
      </c>
      <c r="G57" s="13"/>
      <c r="H57" s="13"/>
      <c r="I57" s="13">
        <f t="shared" si="3"/>
        <v>9600</v>
      </c>
      <c r="J57" s="13"/>
      <c r="K57" s="13">
        <v>9600</v>
      </c>
    </row>
    <row r="58" spans="1:57" ht="25.5" customHeight="1" x14ac:dyDescent="0.2">
      <c r="A58" s="155" t="s">
        <v>71</v>
      </c>
      <c r="B58" s="139">
        <v>1320</v>
      </c>
      <c r="C58" s="139">
        <v>140</v>
      </c>
      <c r="D58" s="139">
        <v>142</v>
      </c>
      <c r="E58" s="139" t="s">
        <v>41</v>
      </c>
      <c r="F58" s="143">
        <f t="shared" si="1"/>
        <v>0</v>
      </c>
      <c r="G58" s="13"/>
      <c r="H58" s="13"/>
      <c r="I58" s="13">
        <f t="shared" si="3"/>
        <v>0</v>
      </c>
      <c r="J58" s="13"/>
      <c r="K58" s="13"/>
    </row>
    <row r="59" spans="1:57" x14ac:dyDescent="0.2">
      <c r="A59" s="155" t="s">
        <v>72</v>
      </c>
      <c r="B59" s="139">
        <v>1330</v>
      </c>
      <c r="C59" s="139">
        <v>140</v>
      </c>
      <c r="D59" s="139">
        <v>143</v>
      </c>
      <c r="E59" s="139" t="s">
        <v>41</v>
      </c>
      <c r="F59" s="143">
        <f t="shared" si="1"/>
        <v>0</v>
      </c>
      <c r="G59" s="13"/>
      <c r="H59" s="13"/>
      <c r="I59" s="13">
        <f t="shared" si="3"/>
        <v>0</v>
      </c>
      <c r="J59" s="13"/>
      <c r="K59" s="13"/>
    </row>
    <row r="60" spans="1:57" ht="25.5" x14ac:dyDescent="0.2">
      <c r="A60" s="155" t="s">
        <v>73</v>
      </c>
      <c r="B60" s="139">
        <v>1340</v>
      </c>
      <c r="C60" s="139">
        <v>140</v>
      </c>
      <c r="D60" s="139">
        <v>144</v>
      </c>
      <c r="E60" s="139" t="s">
        <v>41</v>
      </c>
      <c r="F60" s="143">
        <f t="shared" si="1"/>
        <v>0</v>
      </c>
      <c r="G60" s="13"/>
      <c r="H60" s="13"/>
      <c r="I60" s="13">
        <f t="shared" si="3"/>
        <v>0</v>
      </c>
      <c r="J60" s="13"/>
      <c r="K60" s="13"/>
    </row>
    <row r="61" spans="1:57" ht="25.5" x14ac:dyDescent="0.2">
      <c r="A61" s="155" t="s">
        <v>74</v>
      </c>
      <c r="B61" s="139">
        <v>1350</v>
      </c>
      <c r="C61" s="139">
        <v>140</v>
      </c>
      <c r="D61" s="139">
        <v>145</v>
      </c>
      <c r="E61" s="139" t="s">
        <v>41</v>
      </c>
      <c r="F61" s="143">
        <f t="shared" si="1"/>
        <v>0</v>
      </c>
      <c r="G61" s="13"/>
      <c r="H61" s="13"/>
      <c r="I61" s="13">
        <f t="shared" si="3"/>
        <v>0</v>
      </c>
      <c r="J61" s="13"/>
      <c r="K61" s="13"/>
    </row>
    <row r="62" spans="1:57" x14ac:dyDescent="0.2">
      <c r="A62" s="155"/>
      <c r="B62" s="139"/>
      <c r="C62" s="139"/>
      <c r="D62" s="139"/>
      <c r="E62" s="139"/>
      <c r="F62" s="143">
        <f t="shared" si="1"/>
        <v>0</v>
      </c>
      <c r="G62" s="13"/>
      <c r="H62" s="13"/>
      <c r="I62" s="13">
        <f t="shared" si="3"/>
        <v>0</v>
      </c>
      <c r="J62" s="13"/>
      <c r="K62" s="13"/>
    </row>
    <row r="63" spans="1:57" ht="30.75" customHeight="1" x14ac:dyDescent="0.2">
      <c r="A63" s="156" t="s">
        <v>202</v>
      </c>
      <c r="B63" s="153">
        <v>1400</v>
      </c>
      <c r="C63" s="153">
        <v>150</v>
      </c>
      <c r="D63" s="153" t="s">
        <v>41</v>
      </c>
      <c r="E63" s="153" t="s">
        <v>41</v>
      </c>
      <c r="F63" s="21">
        <f t="shared" si="1"/>
        <v>42341261</v>
      </c>
      <c r="G63" s="21">
        <f t="shared" ref="G63:K63" si="6">SUM(G64:G68)</f>
        <v>0</v>
      </c>
      <c r="H63" s="21">
        <f t="shared" si="6"/>
        <v>42341261</v>
      </c>
      <c r="I63" s="21">
        <f t="shared" si="3"/>
        <v>0</v>
      </c>
      <c r="J63" s="21">
        <f t="shared" si="6"/>
        <v>0</v>
      </c>
      <c r="K63" s="21">
        <f t="shared" si="6"/>
        <v>0</v>
      </c>
    </row>
    <row r="64" spans="1:57" ht="14.25" customHeight="1" x14ac:dyDescent="0.2">
      <c r="A64" s="154" t="s">
        <v>48</v>
      </c>
      <c r="B64" s="139"/>
      <c r="C64" s="139"/>
      <c r="D64" s="139"/>
      <c r="E64" s="139"/>
      <c r="F64" s="143">
        <f t="shared" si="1"/>
        <v>0</v>
      </c>
      <c r="G64" s="13"/>
      <c r="H64" s="13"/>
      <c r="I64" s="13">
        <f t="shared" si="3"/>
        <v>0</v>
      </c>
      <c r="J64" s="13"/>
      <c r="K64" s="13"/>
    </row>
    <row r="65" spans="1:11" ht="59.25" customHeight="1" x14ac:dyDescent="0.2">
      <c r="A65" s="155" t="s">
        <v>290</v>
      </c>
      <c r="B65" s="139">
        <v>1410</v>
      </c>
      <c r="C65" s="139">
        <v>150</v>
      </c>
      <c r="D65" s="139">
        <v>152</v>
      </c>
      <c r="E65" s="139" t="s">
        <v>41</v>
      </c>
      <c r="F65" s="143">
        <f t="shared" si="1"/>
        <v>42341261</v>
      </c>
      <c r="G65" s="13"/>
      <c r="H65" s="13">
        <f>30000000+2150000+2500000-6020+1830250+5658011-10980+220000</f>
        <v>42341261</v>
      </c>
      <c r="I65" s="13">
        <f t="shared" si="3"/>
        <v>0</v>
      </c>
      <c r="J65" s="13"/>
      <c r="K65" s="13"/>
    </row>
    <row r="66" spans="1:11" ht="66.75" customHeight="1" x14ac:dyDescent="0.2">
      <c r="A66" s="155" t="s">
        <v>204</v>
      </c>
      <c r="B66" s="139">
        <v>1420</v>
      </c>
      <c r="C66" s="139">
        <v>150</v>
      </c>
      <c r="D66" s="139">
        <v>155</v>
      </c>
      <c r="E66" s="139" t="s">
        <v>41</v>
      </c>
      <c r="F66" s="143">
        <f t="shared" si="1"/>
        <v>0</v>
      </c>
      <c r="G66" s="13"/>
      <c r="H66" s="13"/>
      <c r="I66" s="13">
        <f t="shared" si="3"/>
        <v>0</v>
      </c>
      <c r="J66" s="13"/>
      <c r="K66" s="13"/>
    </row>
    <row r="67" spans="1:11" ht="50.25" customHeight="1" x14ac:dyDescent="0.2">
      <c r="A67" s="155" t="s">
        <v>76</v>
      </c>
      <c r="B67" s="139">
        <v>1430</v>
      </c>
      <c r="C67" s="139">
        <v>150</v>
      </c>
      <c r="D67" s="139">
        <v>162</v>
      </c>
      <c r="E67" s="139" t="s">
        <v>41</v>
      </c>
      <c r="F67" s="143">
        <f t="shared" si="1"/>
        <v>0</v>
      </c>
      <c r="G67" s="13"/>
      <c r="H67" s="13"/>
      <c r="I67" s="13">
        <f t="shared" si="3"/>
        <v>0</v>
      </c>
      <c r="J67" s="13"/>
      <c r="K67" s="13"/>
    </row>
    <row r="68" spans="1:11" ht="12.75" customHeight="1" x14ac:dyDescent="0.2">
      <c r="A68" s="154"/>
      <c r="B68" s="139"/>
      <c r="C68" s="139"/>
      <c r="D68" s="139"/>
      <c r="E68" s="139"/>
      <c r="F68" s="143">
        <f t="shared" si="1"/>
        <v>0</v>
      </c>
      <c r="G68" s="13"/>
      <c r="H68" s="13"/>
      <c r="I68" s="13">
        <f t="shared" si="3"/>
        <v>0</v>
      </c>
      <c r="J68" s="13"/>
      <c r="K68" s="13"/>
    </row>
    <row r="69" spans="1:11" x14ac:dyDescent="0.2">
      <c r="A69" s="156" t="s">
        <v>75</v>
      </c>
      <c r="B69" s="153">
        <v>1500</v>
      </c>
      <c r="C69" s="153" t="s">
        <v>41</v>
      </c>
      <c r="D69" s="153" t="s">
        <v>41</v>
      </c>
      <c r="E69" s="153" t="s">
        <v>41</v>
      </c>
      <c r="F69" s="21">
        <f t="shared" si="1"/>
        <v>0</v>
      </c>
      <c r="G69" s="21">
        <f t="shared" ref="G69:K69" si="7">SUM(G70:G71)</f>
        <v>0</v>
      </c>
      <c r="H69" s="21">
        <f t="shared" si="7"/>
        <v>0</v>
      </c>
      <c r="I69" s="21">
        <f t="shared" si="3"/>
        <v>0</v>
      </c>
      <c r="J69" s="21">
        <f t="shared" si="7"/>
        <v>0</v>
      </c>
      <c r="K69" s="21">
        <f t="shared" si="7"/>
        <v>0</v>
      </c>
    </row>
    <row r="70" spans="1:11" ht="12" customHeight="1" x14ac:dyDescent="0.2">
      <c r="A70" s="154"/>
      <c r="B70" s="139"/>
      <c r="C70" s="139"/>
      <c r="D70" s="139"/>
      <c r="E70" s="139"/>
      <c r="F70" s="143">
        <f t="shared" si="1"/>
        <v>0</v>
      </c>
      <c r="G70" s="13"/>
      <c r="H70" s="13"/>
      <c r="I70" s="13">
        <f t="shared" si="3"/>
        <v>0</v>
      </c>
      <c r="J70" s="13"/>
      <c r="K70" s="13"/>
    </row>
    <row r="71" spans="1:11" x14ac:dyDescent="0.2">
      <c r="A71" s="155"/>
      <c r="B71" s="139"/>
      <c r="C71" s="139"/>
      <c r="D71" s="139"/>
      <c r="E71" s="139"/>
      <c r="F71" s="143">
        <f t="shared" si="1"/>
        <v>0</v>
      </c>
      <c r="G71" s="13"/>
      <c r="H71" s="13"/>
      <c r="I71" s="13">
        <f t="shared" si="3"/>
        <v>0</v>
      </c>
      <c r="J71" s="13"/>
      <c r="K71" s="13"/>
    </row>
    <row r="72" spans="1:11" ht="26.25" customHeight="1" x14ac:dyDescent="0.2">
      <c r="A72" s="156" t="s">
        <v>77</v>
      </c>
      <c r="B72" s="153">
        <v>1900</v>
      </c>
      <c r="C72" s="153" t="s">
        <v>41</v>
      </c>
      <c r="D72" s="153" t="s">
        <v>41</v>
      </c>
      <c r="E72" s="153" t="s">
        <v>41</v>
      </c>
      <c r="F72" s="21">
        <f t="shared" si="1"/>
        <v>19040</v>
      </c>
      <c r="G72" s="21">
        <f t="shared" ref="G72:K72" si="8">SUM(G74:G75)</f>
        <v>0</v>
      </c>
      <c r="H72" s="21">
        <f t="shared" si="8"/>
        <v>0</v>
      </c>
      <c r="I72" s="21">
        <f t="shared" si="3"/>
        <v>19040</v>
      </c>
      <c r="J72" s="21">
        <f t="shared" si="8"/>
        <v>0</v>
      </c>
      <c r="K72" s="21">
        <f t="shared" si="8"/>
        <v>19040</v>
      </c>
    </row>
    <row r="73" spans="1:11" ht="12.75" customHeight="1" x14ac:dyDescent="0.2">
      <c r="A73" s="154" t="s">
        <v>48</v>
      </c>
      <c r="B73" s="161"/>
      <c r="C73" s="161"/>
      <c r="D73" s="161"/>
      <c r="E73" s="161"/>
      <c r="F73" s="143">
        <f t="shared" si="1"/>
        <v>0</v>
      </c>
      <c r="G73" s="82"/>
      <c r="H73" s="82"/>
      <c r="I73" s="13">
        <f t="shared" si="3"/>
        <v>0</v>
      </c>
      <c r="J73" s="82"/>
      <c r="K73" s="82"/>
    </row>
    <row r="74" spans="1:11" ht="27" customHeight="1" x14ac:dyDescent="0.2">
      <c r="A74" s="154" t="s">
        <v>209</v>
      </c>
      <c r="B74" s="139">
        <v>1910</v>
      </c>
      <c r="C74" s="139">
        <v>440</v>
      </c>
      <c r="D74" s="139">
        <v>446</v>
      </c>
      <c r="E74" s="139" t="s">
        <v>41</v>
      </c>
      <c r="F74" s="143">
        <f t="shared" si="1"/>
        <v>19040</v>
      </c>
      <c r="G74" s="13"/>
      <c r="H74" s="13"/>
      <c r="I74" s="13">
        <f t="shared" si="3"/>
        <v>19040</v>
      </c>
      <c r="J74" s="13"/>
      <c r="K74" s="13">
        <v>19040</v>
      </c>
    </row>
    <row r="75" spans="1:11" ht="38.25" x14ac:dyDescent="0.2">
      <c r="A75" s="155" t="s">
        <v>205</v>
      </c>
      <c r="B75" s="139">
        <v>1920</v>
      </c>
      <c r="C75" s="139">
        <v>440</v>
      </c>
      <c r="D75" s="139">
        <v>449</v>
      </c>
      <c r="E75" s="139" t="s">
        <v>41</v>
      </c>
      <c r="F75" s="143">
        <f t="shared" si="1"/>
        <v>0</v>
      </c>
      <c r="G75" s="13"/>
      <c r="H75" s="13"/>
      <c r="I75" s="13">
        <f t="shared" si="3"/>
        <v>0</v>
      </c>
      <c r="J75" s="13"/>
      <c r="K75" s="13"/>
    </row>
    <row r="76" spans="1:11" x14ac:dyDescent="0.2">
      <c r="A76" s="155"/>
      <c r="B76" s="139"/>
      <c r="C76" s="139"/>
      <c r="D76" s="139"/>
      <c r="E76" s="139"/>
      <c r="F76" s="143">
        <f t="shared" si="1"/>
        <v>0</v>
      </c>
      <c r="G76" s="13"/>
      <c r="H76" s="13"/>
      <c r="I76" s="13">
        <f t="shared" si="3"/>
        <v>0</v>
      </c>
      <c r="J76" s="13"/>
      <c r="K76" s="13"/>
    </row>
    <row r="77" spans="1:11" x14ac:dyDescent="0.2">
      <c r="A77" s="162" t="s">
        <v>263</v>
      </c>
      <c r="B77" s="163">
        <v>1980</v>
      </c>
      <c r="C77" s="163" t="s">
        <v>41</v>
      </c>
      <c r="D77" s="163" t="s">
        <v>41</v>
      </c>
      <c r="E77" s="163" t="s">
        <v>41</v>
      </c>
      <c r="F77" s="144">
        <f t="shared" si="1"/>
        <v>0</v>
      </c>
      <c r="G77" s="32">
        <f t="shared" ref="G77:K77" si="9">SUM(G78)</f>
        <v>0</v>
      </c>
      <c r="H77" s="32">
        <f t="shared" si="9"/>
        <v>0</v>
      </c>
      <c r="I77" s="142">
        <f t="shared" si="3"/>
        <v>0</v>
      </c>
      <c r="J77" s="32">
        <f t="shared" si="9"/>
        <v>0</v>
      </c>
      <c r="K77" s="32">
        <f t="shared" si="9"/>
        <v>0</v>
      </c>
    </row>
    <row r="78" spans="1:11" ht="52.5" customHeight="1" x14ac:dyDescent="0.2">
      <c r="A78" s="154" t="s">
        <v>240</v>
      </c>
      <c r="B78" s="139">
        <v>1981</v>
      </c>
      <c r="C78" s="139">
        <v>510</v>
      </c>
      <c r="D78" s="139" t="s">
        <v>41</v>
      </c>
      <c r="E78" s="139" t="s">
        <v>41</v>
      </c>
      <c r="F78" s="143">
        <f t="shared" si="1"/>
        <v>0</v>
      </c>
      <c r="G78" s="13"/>
      <c r="H78" s="13"/>
      <c r="I78" s="13">
        <f t="shared" si="3"/>
        <v>0</v>
      </c>
      <c r="J78" s="13"/>
      <c r="K78" s="13"/>
    </row>
    <row r="79" spans="1:11" x14ac:dyDescent="0.2">
      <c r="A79" s="154"/>
      <c r="B79" s="139"/>
      <c r="C79" s="139"/>
      <c r="D79" s="139"/>
      <c r="E79" s="139"/>
      <c r="F79" s="143">
        <f t="shared" si="1"/>
        <v>0</v>
      </c>
      <c r="G79" s="13"/>
      <c r="H79" s="13"/>
      <c r="I79" s="13">
        <f t="shared" si="3"/>
        <v>0</v>
      </c>
      <c r="J79" s="13"/>
      <c r="K79" s="13"/>
    </row>
    <row r="80" spans="1:11" x14ac:dyDescent="0.2">
      <c r="A80" s="164" t="s">
        <v>78</v>
      </c>
      <c r="B80" s="165">
        <v>2000</v>
      </c>
      <c r="C80" s="165" t="s">
        <v>41</v>
      </c>
      <c r="D80" s="165" t="s">
        <v>41</v>
      </c>
      <c r="E80" s="165" t="s">
        <v>41</v>
      </c>
      <c r="F80" s="35">
        <f t="shared" si="1"/>
        <v>748161921.48000002</v>
      </c>
      <c r="G80" s="35">
        <f>G81+G84+G93+G98+G105+G122+G137+G142</f>
        <v>592989920.86000001</v>
      </c>
      <c r="H80" s="35">
        <f t="shared" ref="H80:K80" si="10">H81+H84+H93+H98+H105+H122+H137+H142</f>
        <v>44766827.670000002</v>
      </c>
      <c r="I80" s="35">
        <f t="shared" si="3"/>
        <v>110405172.95000002</v>
      </c>
      <c r="J80" s="35">
        <f t="shared" si="10"/>
        <v>0</v>
      </c>
      <c r="K80" s="35">
        <f t="shared" si="10"/>
        <v>110405172.95000002</v>
      </c>
    </row>
    <row r="81" spans="1:11" ht="25.5" x14ac:dyDescent="0.2">
      <c r="A81" s="166" t="s">
        <v>79</v>
      </c>
      <c r="B81" s="139">
        <v>2100</v>
      </c>
      <c r="C81" s="139">
        <v>111</v>
      </c>
      <c r="D81" s="139" t="s">
        <v>41</v>
      </c>
      <c r="E81" s="139" t="s">
        <v>41</v>
      </c>
      <c r="F81" s="143">
        <f t="shared" si="1"/>
        <v>428857462.5</v>
      </c>
      <c r="G81" s="13">
        <f t="shared" ref="G81:K81" si="11">SUM(G82:G83)</f>
        <v>399857421.04000002</v>
      </c>
      <c r="H81" s="13">
        <f t="shared" si="11"/>
        <v>0</v>
      </c>
      <c r="I81" s="13">
        <f t="shared" si="3"/>
        <v>29000041.460000001</v>
      </c>
      <c r="J81" s="13">
        <f t="shared" si="11"/>
        <v>0</v>
      </c>
      <c r="K81" s="13">
        <f t="shared" si="11"/>
        <v>29000041.460000001</v>
      </c>
    </row>
    <row r="82" spans="1:11" x14ac:dyDescent="0.2">
      <c r="A82" s="155" t="s">
        <v>80</v>
      </c>
      <c r="B82" s="139">
        <v>2110</v>
      </c>
      <c r="C82" s="139">
        <v>111</v>
      </c>
      <c r="D82" s="139">
        <v>211</v>
      </c>
      <c r="E82" s="139">
        <v>100</v>
      </c>
      <c r="F82" s="143">
        <f t="shared" si="1"/>
        <v>427474870.5</v>
      </c>
      <c r="G82" s="13">
        <f>346050460+7306539.04+45209830</f>
        <v>398566829.04000002</v>
      </c>
      <c r="H82" s="13"/>
      <c r="I82" s="13">
        <f t="shared" si="3"/>
        <v>28908041.460000001</v>
      </c>
      <c r="J82" s="13"/>
      <c r="K82" s="13">
        <f>24478775+4429266.46</f>
        <v>28908041.460000001</v>
      </c>
    </row>
    <row r="83" spans="1:11" ht="25.5" x14ac:dyDescent="0.2">
      <c r="A83" s="155" t="s">
        <v>81</v>
      </c>
      <c r="B83" s="139">
        <v>2111</v>
      </c>
      <c r="C83" s="139">
        <v>111</v>
      </c>
      <c r="D83" s="139">
        <v>266</v>
      </c>
      <c r="E83" s="139">
        <v>100</v>
      </c>
      <c r="F83" s="143">
        <f t="shared" si="1"/>
        <v>1382592</v>
      </c>
      <c r="G83" s="13">
        <v>1290592</v>
      </c>
      <c r="H83" s="13"/>
      <c r="I83" s="13">
        <f t="shared" si="3"/>
        <v>92000</v>
      </c>
      <c r="J83" s="13"/>
      <c r="K83" s="13">
        <v>92000</v>
      </c>
    </row>
    <row r="84" spans="1:11" ht="25.5" x14ac:dyDescent="0.2">
      <c r="A84" s="166" t="s">
        <v>200</v>
      </c>
      <c r="B84" s="139">
        <v>2120</v>
      </c>
      <c r="C84" s="139">
        <v>112</v>
      </c>
      <c r="D84" s="139" t="s">
        <v>41</v>
      </c>
      <c r="E84" s="139" t="s">
        <v>41</v>
      </c>
      <c r="F84" s="143">
        <f t="shared" si="1"/>
        <v>2259208</v>
      </c>
      <c r="G84" s="13">
        <f t="shared" ref="G84:K84" si="12">SUM(G85:G92)</f>
        <v>89280</v>
      </c>
      <c r="H84" s="13">
        <f t="shared" si="12"/>
        <v>163800</v>
      </c>
      <c r="I84" s="13">
        <f t="shared" si="3"/>
        <v>2006128</v>
      </c>
      <c r="J84" s="13">
        <f t="shared" si="12"/>
        <v>0</v>
      </c>
      <c r="K84" s="13">
        <f t="shared" si="12"/>
        <v>2006128</v>
      </c>
    </row>
    <row r="85" spans="1:11" ht="25.5" x14ac:dyDescent="0.2">
      <c r="A85" s="155" t="s">
        <v>82</v>
      </c>
      <c r="B85" s="139">
        <v>2121</v>
      </c>
      <c r="C85" s="139">
        <v>112</v>
      </c>
      <c r="D85" s="139">
        <v>212</v>
      </c>
      <c r="E85" s="139">
        <v>100</v>
      </c>
      <c r="F85" s="143">
        <f t="shared" si="1"/>
        <v>1249100</v>
      </c>
      <c r="G85" s="13">
        <f>36000+36000</f>
        <v>72000</v>
      </c>
      <c r="H85" s="13">
        <f>163800</f>
        <v>163800</v>
      </c>
      <c r="I85" s="13">
        <f t="shared" si="3"/>
        <v>1013300</v>
      </c>
      <c r="J85" s="13"/>
      <c r="K85" s="13">
        <v>1013300</v>
      </c>
    </row>
    <row r="86" spans="1:11" ht="25.5" x14ac:dyDescent="0.2">
      <c r="A86" s="155" t="s">
        <v>83</v>
      </c>
      <c r="B86" s="139">
        <v>2122</v>
      </c>
      <c r="C86" s="139">
        <v>112</v>
      </c>
      <c r="D86" s="139">
        <v>214</v>
      </c>
      <c r="E86" s="139">
        <v>100</v>
      </c>
      <c r="F86" s="143">
        <f t="shared" si="1"/>
        <v>817728</v>
      </c>
      <c r="G86" s="13"/>
      <c r="H86" s="13"/>
      <c r="I86" s="13">
        <f t="shared" si="3"/>
        <v>817728</v>
      </c>
      <c r="J86" s="13"/>
      <c r="K86" s="13">
        <f>769728+48000</f>
        <v>817728</v>
      </c>
    </row>
    <row r="87" spans="1:11" x14ac:dyDescent="0.2">
      <c r="A87" s="155" t="s">
        <v>114</v>
      </c>
      <c r="B87" s="139">
        <v>2123</v>
      </c>
      <c r="C87" s="139">
        <v>112</v>
      </c>
      <c r="D87" s="139">
        <v>221</v>
      </c>
      <c r="E87" s="139">
        <v>100</v>
      </c>
      <c r="F87" s="143">
        <f t="shared" si="1"/>
        <v>0</v>
      </c>
      <c r="G87" s="13"/>
      <c r="H87" s="13"/>
      <c r="I87" s="13">
        <f t="shared" si="3"/>
        <v>0</v>
      </c>
      <c r="J87" s="13"/>
      <c r="K87" s="13"/>
    </row>
    <row r="88" spans="1:11" x14ac:dyDescent="0.2">
      <c r="A88" s="155" t="s">
        <v>84</v>
      </c>
      <c r="B88" s="139">
        <v>2124</v>
      </c>
      <c r="C88" s="139">
        <v>112</v>
      </c>
      <c r="D88" s="139">
        <v>222</v>
      </c>
      <c r="E88" s="139">
        <v>100</v>
      </c>
      <c r="F88" s="143">
        <f t="shared" si="1"/>
        <v>5600</v>
      </c>
      <c r="G88" s="13"/>
      <c r="H88" s="13"/>
      <c r="I88" s="13">
        <f t="shared" si="3"/>
        <v>5600</v>
      </c>
      <c r="J88" s="13"/>
      <c r="K88" s="13">
        <v>5600</v>
      </c>
    </row>
    <row r="89" spans="1:11" x14ac:dyDescent="0.2">
      <c r="A89" s="155" t="s">
        <v>85</v>
      </c>
      <c r="B89" s="139">
        <v>2125</v>
      </c>
      <c r="C89" s="139">
        <v>112</v>
      </c>
      <c r="D89" s="139">
        <v>226</v>
      </c>
      <c r="E89" s="139">
        <v>100</v>
      </c>
      <c r="F89" s="143">
        <f t="shared" si="1"/>
        <v>178140</v>
      </c>
      <c r="G89" s="13">
        <v>8640</v>
      </c>
      <c r="H89" s="13"/>
      <c r="I89" s="13">
        <f t="shared" si="3"/>
        <v>169500</v>
      </c>
      <c r="J89" s="13"/>
      <c r="K89" s="13">
        <v>169500</v>
      </c>
    </row>
    <row r="90" spans="1:11" ht="25.5" x14ac:dyDescent="0.2">
      <c r="A90" s="155" t="s">
        <v>81</v>
      </c>
      <c r="B90" s="139">
        <v>2126</v>
      </c>
      <c r="C90" s="139">
        <v>112</v>
      </c>
      <c r="D90" s="139">
        <v>266</v>
      </c>
      <c r="E90" s="139">
        <v>100</v>
      </c>
      <c r="F90" s="143">
        <f t="shared" si="1"/>
        <v>8640</v>
      </c>
      <c r="G90" s="13">
        <v>8640</v>
      </c>
      <c r="H90" s="13"/>
      <c r="I90" s="13">
        <f t="shared" si="3"/>
        <v>0</v>
      </c>
      <c r="J90" s="13"/>
      <c r="K90" s="13"/>
    </row>
    <row r="91" spans="1:11" ht="25.5" x14ac:dyDescent="0.2">
      <c r="A91" s="155" t="s">
        <v>266</v>
      </c>
      <c r="B91" s="139">
        <v>2127</v>
      </c>
      <c r="C91" s="139">
        <v>112</v>
      </c>
      <c r="D91" s="139">
        <v>267</v>
      </c>
      <c r="E91" s="139">
        <v>100</v>
      </c>
      <c r="F91" s="143">
        <f t="shared" si="1"/>
        <v>0</v>
      </c>
      <c r="G91" s="13"/>
      <c r="H91" s="13"/>
      <c r="I91" s="13">
        <f t="shared" si="3"/>
        <v>0</v>
      </c>
      <c r="J91" s="13"/>
      <c r="K91" s="13"/>
    </row>
    <row r="92" spans="1:11" x14ac:dyDescent="0.2">
      <c r="A92" s="154"/>
      <c r="B92" s="139"/>
      <c r="C92" s="139"/>
      <c r="D92" s="139"/>
      <c r="E92" s="139"/>
      <c r="F92" s="143">
        <f t="shared" si="1"/>
        <v>0</v>
      </c>
      <c r="G92" s="13"/>
      <c r="H92" s="13"/>
      <c r="I92" s="13">
        <f t="shared" si="3"/>
        <v>0</v>
      </c>
      <c r="J92" s="13"/>
      <c r="K92" s="13"/>
    </row>
    <row r="93" spans="1:11" ht="37.5" customHeight="1" x14ac:dyDescent="0.2">
      <c r="A93" s="154" t="s">
        <v>86</v>
      </c>
      <c r="B93" s="139">
        <v>2130</v>
      </c>
      <c r="C93" s="139">
        <v>113</v>
      </c>
      <c r="D93" s="139" t="s">
        <v>41</v>
      </c>
      <c r="E93" s="139" t="s">
        <v>41</v>
      </c>
      <c r="F93" s="143">
        <f t="shared" si="1"/>
        <v>0</v>
      </c>
      <c r="G93" s="13">
        <f t="shared" ref="G93:K93" si="13">SUM(G94:G97)</f>
        <v>0</v>
      </c>
      <c r="H93" s="13">
        <f t="shared" si="13"/>
        <v>0</v>
      </c>
      <c r="I93" s="13">
        <f t="shared" si="3"/>
        <v>0</v>
      </c>
      <c r="J93" s="13">
        <f t="shared" si="13"/>
        <v>0</v>
      </c>
      <c r="K93" s="13">
        <f t="shared" si="13"/>
        <v>0</v>
      </c>
    </row>
    <row r="94" spans="1:11" x14ac:dyDescent="0.2">
      <c r="A94" s="155" t="s">
        <v>84</v>
      </c>
      <c r="B94" s="139">
        <v>2131</v>
      </c>
      <c r="C94" s="139">
        <v>113</v>
      </c>
      <c r="D94" s="139">
        <v>222</v>
      </c>
      <c r="E94" s="139">
        <v>100</v>
      </c>
      <c r="F94" s="143">
        <f t="shared" si="1"/>
        <v>0</v>
      </c>
      <c r="G94" s="13"/>
      <c r="H94" s="13"/>
      <c r="I94" s="13">
        <f t="shared" si="3"/>
        <v>0</v>
      </c>
      <c r="J94" s="13"/>
      <c r="K94" s="13"/>
    </row>
    <row r="95" spans="1:11" x14ac:dyDescent="0.2">
      <c r="A95" s="155" t="s">
        <v>85</v>
      </c>
      <c r="B95" s="139">
        <v>2132</v>
      </c>
      <c r="C95" s="139">
        <v>113</v>
      </c>
      <c r="D95" s="139">
        <v>226</v>
      </c>
      <c r="E95" s="139">
        <v>100</v>
      </c>
      <c r="F95" s="143">
        <f t="shared" si="1"/>
        <v>0</v>
      </c>
      <c r="G95" s="13"/>
      <c r="H95" s="13"/>
      <c r="I95" s="13">
        <f t="shared" si="3"/>
        <v>0</v>
      </c>
      <c r="J95" s="13"/>
      <c r="K95" s="13"/>
    </row>
    <row r="96" spans="1:11" ht="25.5" x14ac:dyDescent="0.2">
      <c r="A96" s="155" t="s">
        <v>87</v>
      </c>
      <c r="B96" s="139">
        <v>2133</v>
      </c>
      <c r="C96" s="139">
        <v>113</v>
      </c>
      <c r="D96" s="139">
        <v>296</v>
      </c>
      <c r="E96" s="139">
        <v>100</v>
      </c>
      <c r="F96" s="143">
        <f t="shared" ref="F96:F159" si="14">G96+H96+I96</f>
        <v>0</v>
      </c>
      <c r="G96" s="13"/>
      <c r="H96" s="13"/>
      <c r="I96" s="13">
        <f t="shared" si="3"/>
        <v>0</v>
      </c>
      <c r="J96" s="13"/>
      <c r="K96" s="13"/>
    </row>
    <row r="97" spans="1:11" x14ac:dyDescent="0.2">
      <c r="A97" s="154"/>
      <c r="B97" s="139"/>
      <c r="C97" s="139"/>
      <c r="D97" s="139"/>
      <c r="E97" s="139"/>
      <c r="F97" s="143">
        <f t="shared" si="14"/>
        <v>0</v>
      </c>
      <c r="G97" s="13"/>
      <c r="H97" s="13"/>
      <c r="I97" s="13">
        <f t="shared" si="3"/>
        <v>0</v>
      </c>
      <c r="J97" s="13"/>
      <c r="K97" s="13"/>
    </row>
    <row r="98" spans="1:11" ht="54" customHeight="1" x14ac:dyDescent="0.2">
      <c r="A98" s="154" t="s">
        <v>88</v>
      </c>
      <c r="B98" s="139">
        <v>2140</v>
      </c>
      <c r="C98" s="139">
        <v>119</v>
      </c>
      <c r="D98" s="139" t="s">
        <v>41</v>
      </c>
      <c r="E98" s="139" t="s">
        <v>41</v>
      </c>
      <c r="F98" s="143">
        <f t="shared" si="14"/>
        <v>125800153.91</v>
      </c>
      <c r="G98" s="13">
        <f t="shared" ref="G98:K98" si="15">SUM(G99:G104)</f>
        <v>118160610</v>
      </c>
      <c r="H98" s="13">
        <f t="shared" si="15"/>
        <v>0</v>
      </c>
      <c r="I98" s="13">
        <f t="shared" si="3"/>
        <v>7639543.9100000001</v>
      </c>
      <c r="J98" s="13">
        <f t="shared" si="15"/>
        <v>0</v>
      </c>
      <c r="K98" s="13">
        <f t="shared" si="15"/>
        <v>7639543.9100000001</v>
      </c>
    </row>
    <row r="99" spans="1:11" ht="25.5" x14ac:dyDescent="0.2">
      <c r="A99" s="155" t="s">
        <v>89</v>
      </c>
      <c r="B99" s="139">
        <v>2141</v>
      </c>
      <c r="C99" s="139">
        <v>119</v>
      </c>
      <c r="D99" s="139">
        <v>213</v>
      </c>
      <c r="E99" s="139">
        <v>100</v>
      </c>
      <c r="F99" s="143">
        <f t="shared" si="14"/>
        <v>125800153.91</v>
      </c>
      <c r="G99" s="13">
        <f>104507240+13653370</f>
        <v>118160610</v>
      </c>
      <c r="H99" s="13"/>
      <c r="I99" s="13">
        <f t="shared" ref="I99:I162" si="16">K99</f>
        <v>7639543.9100000001</v>
      </c>
      <c r="J99" s="13"/>
      <c r="K99" s="13">
        <f>7625047.91+14496</f>
        <v>7639543.9100000001</v>
      </c>
    </row>
    <row r="100" spans="1:11" x14ac:dyDescent="0.2">
      <c r="A100" s="155" t="s">
        <v>84</v>
      </c>
      <c r="B100" s="139">
        <v>2142</v>
      </c>
      <c r="C100" s="139">
        <v>119</v>
      </c>
      <c r="D100" s="139">
        <v>222</v>
      </c>
      <c r="E100" s="139">
        <v>100</v>
      </c>
      <c r="F100" s="143">
        <f t="shared" si="14"/>
        <v>0</v>
      </c>
      <c r="G100" s="13"/>
      <c r="H100" s="13"/>
      <c r="I100" s="13">
        <f t="shared" si="16"/>
        <v>0</v>
      </c>
      <c r="J100" s="13"/>
      <c r="K100" s="13"/>
    </row>
    <row r="101" spans="1:11" ht="51" x14ac:dyDescent="0.2">
      <c r="A101" s="155" t="s">
        <v>265</v>
      </c>
      <c r="B101" s="139">
        <v>2143</v>
      </c>
      <c r="C101" s="139">
        <v>119</v>
      </c>
      <c r="D101" s="139">
        <v>265</v>
      </c>
      <c r="E101" s="139">
        <v>100</v>
      </c>
      <c r="F101" s="143">
        <f t="shared" si="14"/>
        <v>0</v>
      </c>
      <c r="G101" s="13"/>
      <c r="H101" s="13"/>
      <c r="I101" s="13">
        <f t="shared" si="16"/>
        <v>0</v>
      </c>
      <c r="J101" s="13"/>
      <c r="K101" s="13"/>
    </row>
    <row r="102" spans="1:11" ht="25.5" x14ac:dyDescent="0.2">
      <c r="A102" s="155" t="s">
        <v>81</v>
      </c>
      <c r="B102" s="139">
        <v>2144</v>
      </c>
      <c r="C102" s="139">
        <v>119</v>
      </c>
      <c r="D102" s="139">
        <v>266</v>
      </c>
      <c r="E102" s="139">
        <v>100</v>
      </c>
      <c r="F102" s="143">
        <f t="shared" si="14"/>
        <v>0</v>
      </c>
      <c r="G102" s="13"/>
      <c r="H102" s="13"/>
      <c r="I102" s="13">
        <f t="shared" si="16"/>
        <v>0</v>
      </c>
      <c r="J102" s="13"/>
      <c r="K102" s="13"/>
    </row>
    <row r="103" spans="1:11" ht="25.5" x14ac:dyDescent="0.2">
      <c r="A103" s="155" t="s">
        <v>266</v>
      </c>
      <c r="B103" s="139">
        <v>2145</v>
      </c>
      <c r="C103" s="139">
        <v>119</v>
      </c>
      <c r="D103" s="139">
        <v>267</v>
      </c>
      <c r="E103" s="139">
        <v>100</v>
      </c>
      <c r="F103" s="143">
        <f t="shared" si="14"/>
        <v>0</v>
      </c>
      <c r="G103" s="13"/>
      <c r="H103" s="13"/>
      <c r="I103" s="13">
        <f t="shared" si="16"/>
        <v>0</v>
      </c>
      <c r="J103" s="13"/>
      <c r="K103" s="13"/>
    </row>
    <row r="104" spans="1:11" x14ac:dyDescent="0.2">
      <c r="A104" s="154"/>
      <c r="B104" s="139"/>
      <c r="C104" s="139"/>
      <c r="D104" s="139"/>
      <c r="E104" s="139"/>
      <c r="F104" s="143">
        <f t="shared" si="14"/>
        <v>0</v>
      </c>
      <c r="G104" s="13"/>
      <c r="H104" s="13"/>
      <c r="I104" s="13">
        <f t="shared" si="16"/>
        <v>0</v>
      </c>
      <c r="J104" s="13"/>
      <c r="K104" s="13"/>
    </row>
    <row r="105" spans="1:11" ht="27.75" customHeight="1" x14ac:dyDescent="0.2">
      <c r="A105" s="167" t="s">
        <v>90</v>
      </c>
      <c r="B105" s="168">
        <v>2200</v>
      </c>
      <c r="C105" s="168">
        <v>300</v>
      </c>
      <c r="D105" s="168" t="s">
        <v>41</v>
      </c>
      <c r="E105" s="168" t="s">
        <v>41</v>
      </c>
      <c r="F105" s="38">
        <f t="shared" si="14"/>
        <v>15000</v>
      </c>
      <c r="G105" s="38">
        <f t="shared" ref="G105:K105" si="17">G106+G112+G116+G118</f>
        <v>0</v>
      </c>
      <c r="H105" s="38">
        <f t="shared" si="17"/>
        <v>0</v>
      </c>
      <c r="I105" s="38">
        <f t="shared" si="16"/>
        <v>15000</v>
      </c>
      <c r="J105" s="38">
        <f t="shared" si="17"/>
        <v>0</v>
      </c>
      <c r="K105" s="38">
        <f t="shared" si="17"/>
        <v>15000</v>
      </c>
    </row>
    <row r="106" spans="1:11" ht="38.25" x14ac:dyDescent="0.2">
      <c r="A106" s="169" t="s">
        <v>91</v>
      </c>
      <c r="B106" s="170">
        <v>2210</v>
      </c>
      <c r="C106" s="170">
        <v>320</v>
      </c>
      <c r="D106" s="170" t="s">
        <v>41</v>
      </c>
      <c r="E106" s="170" t="s">
        <v>41</v>
      </c>
      <c r="F106" s="41">
        <f t="shared" si="14"/>
        <v>15000</v>
      </c>
      <c r="G106" s="41">
        <f t="shared" ref="G106:K106" si="18">G107</f>
        <v>0</v>
      </c>
      <c r="H106" s="41">
        <f t="shared" si="18"/>
        <v>0</v>
      </c>
      <c r="I106" s="41">
        <f t="shared" si="16"/>
        <v>15000</v>
      </c>
      <c r="J106" s="41">
        <f t="shared" si="18"/>
        <v>0</v>
      </c>
      <c r="K106" s="41">
        <f t="shared" si="18"/>
        <v>15000</v>
      </c>
    </row>
    <row r="107" spans="1:11" ht="51" x14ac:dyDescent="0.2">
      <c r="A107" s="154" t="s">
        <v>92</v>
      </c>
      <c r="B107" s="139">
        <v>2211</v>
      </c>
      <c r="C107" s="139">
        <v>321</v>
      </c>
      <c r="D107" s="139" t="s">
        <v>41</v>
      </c>
      <c r="E107" s="139" t="s">
        <v>41</v>
      </c>
      <c r="F107" s="143">
        <f t="shared" si="14"/>
        <v>15000</v>
      </c>
      <c r="G107" s="13">
        <f t="shared" ref="G107:K107" si="19">SUM(G108:G111)</f>
        <v>0</v>
      </c>
      <c r="H107" s="13">
        <f t="shared" si="19"/>
        <v>0</v>
      </c>
      <c r="I107" s="13">
        <f t="shared" si="16"/>
        <v>15000</v>
      </c>
      <c r="J107" s="13">
        <f t="shared" si="19"/>
        <v>0</v>
      </c>
      <c r="K107" s="13">
        <f t="shared" si="19"/>
        <v>15000</v>
      </c>
    </row>
    <row r="108" spans="1:11" ht="25.5" x14ac:dyDescent="0.2">
      <c r="A108" s="155" t="s">
        <v>93</v>
      </c>
      <c r="B108" s="139">
        <v>2212</v>
      </c>
      <c r="C108" s="139">
        <v>321</v>
      </c>
      <c r="D108" s="139">
        <v>263</v>
      </c>
      <c r="E108" s="139">
        <v>100</v>
      </c>
      <c r="F108" s="143">
        <f t="shared" si="14"/>
        <v>0</v>
      </c>
      <c r="G108" s="13"/>
      <c r="H108" s="13"/>
      <c r="I108" s="13">
        <f t="shared" si="16"/>
        <v>0</v>
      </c>
      <c r="J108" s="13"/>
      <c r="K108" s="13"/>
    </row>
    <row r="109" spans="1:11" ht="37.5" customHeight="1" x14ac:dyDescent="0.2">
      <c r="A109" s="155" t="s">
        <v>94</v>
      </c>
      <c r="B109" s="139">
        <v>2213</v>
      </c>
      <c r="C109" s="139">
        <v>321</v>
      </c>
      <c r="D109" s="139">
        <v>264</v>
      </c>
      <c r="E109" s="139">
        <v>100</v>
      </c>
      <c r="F109" s="143">
        <f t="shared" si="14"/>
        <v>15000</v>
      </c>
      <c r="G109" s="13"/>
      <c r="H109" s="13"/>
      <c r="I109" s="13">
        <f t="shared" si="16"/>
        <v>15000</v>
      </c>
      <c r="J109" s="13"/>
      <c r="K109" s="13">
        <v>15000</v>
      </c>
    </row>
    <row r="110" spans="1:11" ht="27" customHeight="1" x14ac:dyDescent="0.2">
      <c r="A110" s="155" t="s">
        <v>87</v>
      </c>
      <c r="B110" s="139">
        <v>2214</v>
      </c>
      <c r="C110" s="139">
        <v>321</v>
      </c>
      <c r="D110" s="139">
        <v>296</v>
      </c>
      <c r="E110" s="139">
        <v>100</v>
      </c>
      <c r="F110" s="143">
        <f t="shared" si="14"/>
        <v>0</v>
      </c>
      <c r="G110" s="13"/>
      <c r="H110" s="13"/>
      <c r="I110" s="13">
        <f t="shared" si="16"/>
        <v>0</v>
      </c>
      <c r="J110" s="13"/>
      <c r="K110" s="13"/>
    </row>
    <row r="111" spans="1:11" x14ac:dyDescent="0.2">
      <c r="A111" s="154"/>
      <c r="B111" s="139"/>
      <c r="C111" s="139"/>
      <c r="D111" s="139"/>
      <c r="E111" s="139"/>
      <c r="F111" s="143">
        <f t="shared" si="14"/>
        <v>0</v>
      </c>
      <c r="G111" s="13"/>
      <c r="H111" s="13"/>
      <c r="I111" s="13">
        <f t="shared" si="16"/>
        <v>0</v>
      </c>
      <c r="J111" s="13"/>
      <c r="K111" s="13"/>
    </row>
    <row r="112" spans="1:11" ht="54" customHeight="1" x14ac:dyDescent="0.2">
      <c r="A112" s="169" t="s">
        <v>95</v>
      </c>
      <c r="B112" s="170">
        <v>2220</v>
      </c>
      <c r="C112" s="170">
        <v>340</v>
      </c>
      <c r="D112" s="170" t="s">
        <v>41</v>
      </c>
      <c r="E112" s="170" t="s">
        <v>41</v>
      </c>
      <c r="F112" s="41">
        <f t="shared" si="14"/>
        <v>0</v>
      </c>
      <c r="G112" s="41">
        <f t="shared" ref="G112:K112" si="20">SUM(G113:G115)</f>
        <v>0</v>
      </c>
      <c r="H112" s="41">
        <f t="shared" si="20"/>
        <v>0</v>
      </c>
      <c r="I112" s="41">
        <f t="shared" si="16"/>
        <v>0</v>
      </c>
      <c r="J112" s="41">
        <f t="shared" si="20"/>
        <v>0</v>
      </c>
      <c r="K112" s="41">
        <f t="shared" si="20"/>
        <v>0</v>
      </c>
    </row>
    <row r="113" spans="1:11" ht="38.25" x14ac:dyDescent="0.2">
      <c r="A113" s="155" t="s">
        <v>96</v>
      </c>
      <c r="B113" s="139">
        <v>2221</v>
      </c>
      <c r="C113" s="139">
        <v>340</v>
      </c>
      <c r="D113" s="139">
        <v>262</v>
      </c>
      <c r="E113" s="139">
        <v>100</v>
      </c>
      <c r="F113" s="143">
        <f t="shared" si="14"/>
        <v>0</v>
      </c>
      <c r="G113" s="13"/>
      <c r="H113" s="13"/>
      <c r="I113" s="13">
        <f t="shared" si="16"/>
        <v>0</v>
      </c>
      <c r="J113" s="13"/>
      <c r="K113" s="13"/>
    </row>
    <row r="114" spans="1:11" ht="25.5" x14ac:dyDescent="0.2">
      <c r="A114" s="155" t="s">
        <v>87</v>
      </c>
      <c r="B114" s="139">
        <v>2222</v>
      </c>
      <c r="C114" s="139">
        <v>340</v>
      </c>
      <c r="D114" s="139">
        <v>296</v>
      </c>
      <c r="E114" s="139">
        <v>100</v>
      </c>
      <c r="F114" s="143">
        <f t="shared" si="14"/>
        <v>0</v>
      </c>
      <c r="G114" s="13"/>
      <c r="H114" s="13"/>
      <c r="I114" s="13">
        <f t="shared" si="16"/>
        <v>0</v>
      </c>
      <c r="J114" s="13"/>
      <c r="K114" s="13"/>
    </row>
    <row r="115" spans="1:11" x14ac:dyDescent="0.2">
      <c r="A115" s="154"/>
      <c r="B115" s="139"/>
      <c r="C115" s="139"/>
      <c r="D115" s="139"/>
      <c r="E115" s="139"/>
      <c r="F115" s="143">
        <f t="shared" si="14"/>
        <v>0</v>
      </c>
      <c r="G115" s="13"/>
      <c r="H115" s="13"/>
      <c r="I115" s="13">
        <f t="shared" si="16"/>
        <v>0</v>
      </c>
      <c r="J115" s="13"/>
      <c r="K115" s="13"/>
    </row>
    <row r="116" spans="1:11" ht="13.5" customHeight="1" x14ac:dyDescent="0.2">
      <c r="A116" s="169" t="s">
        <v>212</v>
      </c>
      <c r="B116" s="170">
        <v>2230</v>
      </c>
      <c r="C116" s="170">
        <v>350</v>
      </c>
      <c r="D116" s="170">
        <v>296</v>
      </c>
      <c r="E116" s="170">
        <v>100</v>
      </c>
      <c r="F116" s="41">
        <f t="shared" si="14"/>
        <v>0</v>
      </c>
      <c r="G116" s="41"/>
      <c r="H116" s="41"/>
      <c r="I116" s="41">
        <f t="shared" si="16"/>
        <v>0</v>
      </c>
      <c r="J116" s="41"/>
      <c r="K116" s="41"/>
    </row>
    <row r="117" spans="1:11" x14ac:dyDescent="0.2">
      <c r="A117" s="154"/>
      <c r="B117" s="139"/>
      <c r="C117" s="139"/>
      <c r="D117" s="139"/>
      <c r="E117" s="139"/>
      <c r="F117" s="143">
        <f t="shared" si="14"/>
        <v>0</v>
      </c>
      <c r="G117" s="13"/>
      <c r="H117" s="13"/>
      <c r="I117" s="13">
        <f t="shared" si="16"/>
        <v>0</v>
      </c>
      <c r="J117" s="13"/>
      <c r="K117" s="13"/>
    </row>
    <row r="118" spans="1:11" ht="12.75" customHeight="1" x14ac:dyDescent="0.2">
      <c r="A118" s="169" t="s">
        <v>211</v>
      </c>
      <c r="B118" s="170">
        <v>2240</v>
      </c>
      <c r="C118" s="170">
        <v>360</v>
      </c>
      <c r="D118" s="170" t="s">
        <v>41</v>
      </c>
      <c r="E118" s="170" t="s">
        <v>41</v>
      </c>
      <c r="F118" s="41">
        <f t="shared" si="14"/>
        <v>0</v>
      </c>
      <c r="G118" s="41">
        <f t="shared" ref="G118:K118" si="21">SUM(G119:G121)</f>
        <v>0</v>
      </c>
      <c r="H118" s="41">
        <f t="shared" si="21"/>
        <v>0</v>
      </c>
      <c r="I118" s="41">
        <f t="shared" si="16"/>
        <v>0</v>
      </c>
      <c r="J118" s="41">
        <f t="shared" si="21"/>
        <v>0</v>
      </c>
      <c r="K118" s="41">
        <f t="shared" si="21"/>
        <v>0</v>
      </c>
    </row>
    <row r="119" spans="1:11" ht="12.75" customHeight="1" x14ac:dyDescent="0.2">
      <c r="A119" s="155" t="s">
        <v>85</v>
      </c>
      <c r="B119" s="161">
        <v>2241</v>
      </c>
      <c r="C119" s="161">
        <v>360</v>
      </c>
      <c r="D119" s="161">
        <v>226</v>
      </c>
      <c r="E119" s="161"/>
      <c r="F119" s="143">
        <f t="shared" si="14"/>
        <v>0</v>
      </c>
      <c r="G119" s="82"/>
      <c r="H119" s="82"/>
      <c r="I119" s="13">
        <f t="shared" si="16"/>
        <v>0</v>
      </c>
      <c r="J119" s="82"/>
      <c r="K119" s="82"/>
    </row>
    <row r="120" spans="1:11" ht="27.75" customHeight="1" x14ac:dyDescent="0.2">
      <c r="A120" s="155" t="s">
        <v>87</v>
      </c>
      <c r="B120" s="161">
        <v>2242</v>
      </c>
      <c r="C120" s="161">
        <v>360</v>
      </c>
      <c r="D120" s="161">
        <v>296</v>
      </c>
      <c r="E120" s="161">
        <v>100</v>
      </c>
      <c r="F120" s="143">
        <f t="shared" si="14"/>
        <v>0</v>
      </c>
      <c r="G120" s="82"/>
      <c r="H120" s="82"/>
      <c r="I120" s="13">
        <f t="shared" si="16"/>
        <v>0</v>
      </c>
      <c r="J120" s="82"/>
      <c r="K120" s="82"/>
    </row>
    <row r="121" spans="1:11" x14ac:dyDescent="0.2">
      <c r="A121" s="154"/>
      <c r="B121" s="139"/>
      <c r="C121" s="139"/>
      <c r="D121" s="139"/>
      <c r="E121" s="139"/>
      <c r="F121" s="143">
        <f t="shared" si="14"/>
        <v>0</v>
      </c>
      <c r="G121" s="13"/>
      <c r="H121" s="13"/>
      <c r="I121" s="13">
        <f t="shared" si="16"/>
        <v>0</v>
      </c>
      <c r="J121" s="13"/>
      <c r="K121" s="13"/>
    </row>
    <row r="122" spans="1:11" ht="29.25" customHeight="1" x14ac:dyDescent="0.2">
      <c r="A122" s="171" t="s">
        <v>97</v>
      </c>
      <c r="B122" s="172">
        <v>2300</v>
      </c>
      <c r="C122" s="172">
        <v>850</v>
      </c>
      <c r="D122" s="172" t="s">
        <v>41</v>
      </c>
      <c r="E122" s="172" t="s">
        <v>41</v>
      </c>
      <c r="F122" s="44">
        <f t="shared" si="14"/>
        <v>38018047.950000003</v>
      </c>
      <c r="G122" s="44">
        <f>G123+G124+G125</f>
        <v>32818375.859999999</v>
      </c>
      <c r="H122" s="44">
        <f t="shared" ref="H122:K122" si="22">H123+H124+H125</f>
        <v>0</v>
      </c>
      <c r="I122" s="44">
        <f t="shared" si="16"/>
        <v>5199672.09</v>
      </c>
      <c r="J122" s="44">
        <f t="shared" si="22"/>
        <v>0</v>
      </c>
      <c r="K122" s="44">
        <f t="shared" si="22"/>
        <v>5199672.09</v>
      </c>
    </row>
    <row r="123" spans="1:11" ht="38.25" x14ac:dyDescent="0.2">
      <c r="A123" s="154" t="s">
        <v>98</v>
      </c>
      <c r="B123" s="139">
        <v>2310</v>
      </c>
      <c r="C123" s="139">
        <v>851</v>
      </c>
      <c r="D123" s="139">
        <v>291</v>
      </c>
      <c r="E123" s="139">
        <v>100</v>
      </c>
      <c r="F123" s="143">
        <f t="shared" si="14"/>
        <v>37723845.950000003</v>
      </c>
      <c r="G123" s="13">
        <f>30256321.11+2530893.78</f>
        <v>32787214.890000001</v>
      </c>
      <c r="H123" s="13"/>
      <c r="I123" s="13">
        <f t="shared" si="16"/>
        <v>4936631.0599999996</v>
      </c>
      <c r="J123" s="13"/>
      <c r="K123" s="13">
        <f>7550064.89-2613433.83</f>
        <v>4936631.0599999996</v>
      </c>
    </row>
    <row r="124" spans="1:11" ht="51.75" customHeight="1" x14ac:dyDescent="0.2">
      <c r="A124" s="155" t="s">
        <v>99</v>
      </c>
      <c r="B124" s="139">
        <v>2320</v>
      </c>
      <c r="C124" s="139">
        <v>852</v>
      </c>
      <c r="D124" s="139">
        <v>291</v>
      </c>
      <c r="E124" s="139">
        <v>100</v>
      </c>
      <c r="F124" s="143">
        <f t="shared" si="14"/>
        <v>99202</v>
      </c>
      <c r="G124" s="13">
        <f>49201.78-18040.81</f>
        <v>31160.969999999998</v>
      </c>
      <c r="H124" s="13"/>
      <c r="I124" s="13">
        <f t="shared" si="16"/>
        <v>68041.03</v>
      </c>
      <c r="J124" s="13"/>
      <c r="K124" s="13">
        <f>49814+18227.03</f>
        <v>68041.03</v>
      </c>
    </row>
    <row r="125" spans="1:11" ht="37.5" customHeight="1" x14ac:dyDescent="0.2">
      <c r="A125" s="173" t="s">
        <v>100</v>
      </c>
      <c r="B125" s="174">
        <v>2330</v>
      </c>
      <c r="C125" s="174">
        <v>853</v>
      </c>
      <c r="D125" s="174" t="s">
        <v>41</v>
      </c>
      <c r="E125" s="174" t="s">
        <v>41</v>
      </c>
      <c r="F125" s="47">
        <f t="shared" si="14"/>
        <v>195000</v>
      </c>
      <c r="G125" s="47">
        <f t="shared" ref="G125:K125" si="23">SUM(G126:G133)</f>
        <v>0</v>
      </c>
      <c r="H125" s="47">
        <f t="shared" si="23"/>
        <v>0</v>
      </c>
      <c r="I125" s="47">
        <f t="shared" si="16"/>
        <v>195000</v>
      </c>
      <c r="J125" s="47">
        <f t="shared" si="23"/>
        <v>0</v>
      </c>
      <c r="K125" s="47">
        <f t="shared" si="23"/>
        <v>195000</v>
      </c>
    </row>
    <row r="126" spans="1:11" ht="25.5" x14ac:dyDescent="0.2">
      <c r="A126" s="154" t="s">
        <v>101</v>
      </c>
      <c r="B126" s="139">
        <v>2331</v>
      </c>
      <c r="C126" s="139">
        <v>853</v>
      </c>
      <c r="D126" s="139">
        <v>291</v>
      </c>
      <c r="E126" s="139">
        <v>100</v>
      </c>
      <c r="F126" s="143">
        <f t="shared" si="14"/>
        <v>0</v>
      </c>
      <c r="G126" s="13"/>
      <c r="H126" s="13"/>
      <c r="I126" s="13">
        <f t="shared" si="16"/>
        <v>0</v>
      </c>
      <c r="J126" s="13"/>
      <c r="K126" s="13"/>
    </row>
    <row r="127" spans="1:11" ht="38.25" x14ac:dyDescent="0.2">
      <c r="A127" s="155" t="s">
        <v>102</v>
      </c>
      <c r="B127" s="139">
        <v>2332</v>
      </c>
      <c r="C127" s="139">
        <v>853</v>
      </c>
      <c r="D127" s="139">
        <v>292</v>
      </c>
      <c r="E127" s="139">
        <v>100</v>
      </c>
      <c r="F127" s="143">
        <f t="shared" si="14"/>
        <v>11500</v>
      </c>
      <c r="G127" s="13"/>
      <c r="H127" s="13"/>
      <c r="I127" s="13">
        <f t="shared" si="16"/>
        <v>11500</v>
      </c>
      <c r="J127" s="13"/>
      <c r="K127" s="13">
        <v>11500</v>
      </c>
    </row>
    <row r="128" spans="1:11" ht="38.25" x14ac:dyDescent="0.2">
      <c r="A128" s="155" t="s">
        <v>103</v>
      </c>
      <c r="B128" s="139">
        <v>2333</v>
      </c>
      <c r="C128" s="139">
        <v>853</v>
      </c>
      <c r="D128" s="139">
        <v>293</v>
      </c>
      <c r="E128" s="139">
        <v>100</v>
      </c>
      <c r="F128" s="143">
        <f t="shared" si="14"/>
        <v>10000</v>
      </c>
      <c r="G128" s="13"/>
      <c r="H128" s="13"/>
      <c r="I128" s="13">
        <f t="shared" si="16"/>
        <v>10000</v>
      </c>
      <c r="J128" s="13"/>
      <c r="K128" s="13">
        <v>10000</v>
      </c>
    </row>
    <row r="129" spans="1:11" ht="25.5" x14ac:dyDescent="0.2">
      <c r="A129" s="155" t="s">
        <v>104</v>
      </c>
      <c r="B129" s="139">
        <v>2334</v>
      </c>
      <c r="C129" s="139">
        <v>853</v>
      </c>
      <c r="D129" s="139">
        <v>294</v>
      </c>
      <c r="E129" s="139">
        <v>100</v>
      </c>
      <c r="F129" s="143">
        <f t="shared" si="14"/>
        <v>0</v>
      </c>
      <c r="G129" s="13"/>
      <c r="H129" s="13"/>
      <c r="I129" s="13">
        <f t="shared" si="16"/>
        <v>0</v>
      </c>
      <c r="J129" s="13"/>
      <c r="K129" s="13"/>
    </row>
    <row r="130" spans="1:11" x14ac:dyDescent="0.2">
      <c r="A130" s="155" t="s">
        <v>105</v>
      </c>
      <c r="B130" s="139">
        <v>2335</v>
      </c>
      <c r="C130" s="139">
        <v>853</v>
      </c>
      <c r="D130" s="139">
        <v>295</v>
      </c>
      <c r="E130" s="139">
        <v>100</v>
      </c>
      <c r="F130" s="143">
        <f t="shared" si="14"/>
        <v>78500</v>
      </c>
      <c r="G130" s="13"/>
      <c r="H130" s="13"/>
      <c r="I130" s="13">
        <f t="shared" si="16"/>
        <v>78500</v>
      </c>
      <c r="J130" s="13"/>
      <c r="K130" s="13">
        <v>78500</v>
      </c>
    </row>
    <row r="131" spans="1:11" ht="25.5" x14ac:dyDescent="0.2">
      <c r="A131" s="155" t="s">
        <v>87</v>
      </c>
      <c r="B131" s="139">
        <v>2336</v>
      </c>
      <c r="C131" s="139">
        <v>853</v>
      </c>
      <c r="D131" s="139">
        <v>296</v>
      </c>
      <c r="E131" s="139">
        <v>100</v>
      </c>
      <c r="F131" s="143">
        <f t="shared" si="14"/>
        <v>70000</v>
      </c>
      <c r="G131" s="13"/>
      <c r="H131" s="13"/>
      <c r="I131" s="13">
        <f t="shared" si="16"/>
        <v>70000</v>
      </c>
      <c r="J131" s="13"/>
      <c r="K131" s="13">
        <v>70000</v>
      </c>
    </row>
    <row r="132" spans="1:11" ht="25.5" x14ac:dyDescent="0.2">
      <c r="A132" s="155" t="s">
        <v>106</v>
      </c>
      <c r="B132" s="139">
        <v>2337</v>
      </c>
      <c r="C132" s="139">
        <v>853</v>
      </c>
      <c r="D132" s="139">
        <v>297</v>
      </c>
      <c r="E132" s="139">
        <v>100</v>
      </c>
      <c r="F132" s="143">
        <f t="shared" si="14"/>
        <v>25000</v>
      </c>
      <c r="G132" s="13"/>
      <c r="H132" s="13"/>
      <c r="I132" s="13">
        <f t="shared" si="16"/>
        <v>25000</v>
      </c>
      <c r="J132" s="13"/>
      <c r="K132" s="13">
        <v>25000</v>
      </c>
    </row>
    <row r="133" spans="1:11" x14ac:dyDescent="0.2">
      <c r="A133" s="154"/>
      <c r="B133" s="139"/>
      <c r="C133" s="139"/>
      <c r="D133" s="139"/>
      <c r="E133" s="139"/>
      <c r="F133" s="143">
        <f t="shared" si="14"/>
        <v>0</v>
      </c>
      <c r="G133" s="13"/>
      <c r="H133" s="13"/>
      <c r="I133" s="13">
        <f t="shared" si="16"/>
        <v>0</v>
      </c>
      <c r="J133" s="13"/>
      <c r="K133" s="13"/>
    </row>
    <row r="134" spans="1:11" ht="27" customHeight="1" x14ac:dyDescent="0.2">
      <c r="A134" s="154" t="s">
        <v>107</v>
      </c>
      <c r="B134" s="139">
        <v>2400</v>
      </c>
      <c r="C134" s="139" t="s">
        <v>41</v>
      </c>
      <c r="D134" s="139" t="s">
        <v>41</v>
      </c>
      <c r="E134" s="139" t="s">
        <v>41</v>
      </c>
      <c r="F134" s="143">
        <f t="shared" si="14"/>
        <v>0</v>
      </c>
      <c r="G134" s="13">
        <f t="shared" ref="G134:K134" si="24">SUM(G135:G136)</f>
        <v>0</v>
      </c>
      <c r="H134" s="13">
        <f t="shared" si="24"/>
        <v>0</v>
      </c>
      <c r="I134" s="13">
        <f t="shared" si="16"/>
        <v>0</v>
      </c>
      <c r="J134" s="13">
        <f t="shared" si="24"/>
        <v>0</v>
      </c>
      <c r="K134" s="13">
        <f t="shared" si="24"/>
        <v>0</v>
      </c>
    </row>
    <row r="135" spans="1:11" ht="25.5" x14ac:dyDescent="0.2">
      <c r="A135" s="154" t="s">
        <v>108</v>
      </c>
      <c r="B135" s="139">
        <v>2420</v>
      </c>
      <c r="C135" s="139">
        <v>862</v>
      </c>
      <c r="D135" s="139">
        <v>253</v>
      </c>
      <c r="E135" s="139">
        <v>100</v>
      </c>
      <c r="F135" s="143">
        <f t="shared" si="14"/>
        <v>0</v>
      </c>
      <c r="G135" s="13"/>
      <c r="H135" s="13"/>
      <c r="I135" s="13">
        <f t="shared" si="16"/>
        <v>0</v>
      </c>
      <c r="J135" s="13"/>
      <c r="K135" s="13"/>
    </row>
    <row r="136" spans="1:11" x14ac:dyDescent="0.2">
      <c r="A136" s="154"/>
      <c r="B136" s="139"/>
      <c r="C136" s="139"/>
      <c r="D136" s="139"/>
      <c r="E136" s="139"/>
      <c r="F136" s="143">
        <f t="shared" si="14"/>
        <v>0</v>
      </c>
      <c r="G136" s="13"/>
      <c r="H136" s="13"/>
      <c r="I136" s="13">
        <f t="shared" si="16"/>
        <v>0</v>
      </c>
      <c r="J136" s="13"/>
      <c r="K136" s="13"/>
    </row>
    <row r="137" spans="1:11" ht="28.5" customHeight="1" x14ac:dyDescent="0.2">
      <c r="A137" s="175" t="s">
        <v>109</v>
      </c>
      <c r="B137" s="176">
        <v>2500</v>
      </c>
      <c r="C137" s="176" t="s">
        <v>41</v>
      </c>
      <c r="D137" s="176" t="s">
        <v>41</v>
      </c>
      <c r="E137" s="176" t="s">
        <v>41</v>
      </c>
      <c r="F137" s="50">
        <f t="shared" si="14"/>
        <v>0</v>
      </c>
      <c r="G137" s="50">
        <f t="shared" ref="G137:K137" si="25">G138</f>
        <v>0</v>
      </c>
      <c r="H137" s="50">
        <f t="shared" si="25"/>
        <v>0</v>
      </c>
      <c r="I137" s="50">
        <f t="shared" si="16"/>
        <v>0</v>
      </c>
      <c r="J137" s="50">
        <f t="shared" si="25"/>
        <v>0</v>
      </c>
      <c r="K137" s="50">
        <f t="shared" si="25"/>
        <v>0</v>
      </c>
    </row>
    <row r="138" spans="1:11" ht="51" customHeight="1" x14ac:dyDescent="0.2">
      <c r="A138" s="177" t="s">
        <v>110</v>
      </c>
      <c r="B138" s="178">
        <v>2520</v>
      </c>
      <c r="C138" s="178">
        <v>831</v>
      </c>
      <c r="D138" s="178" t="s">
        <v>41</v>
      </c>
      <c r="E138" s="178" t="s">
        <v>41</v>
      </c>
      <c r="F138" s="53">
        <f t="shared" si="14"/>
        <v>0</v>
      </c>
      <c r="G138" s="53">
        <f t="shared" ref="G138:K138" si="26">SUM(G139:G141)</f>
        <v>0</v>
      </c>
      <c r="H138" s="53">
        <f t="shared" si="26"/>
        <v>0</v>
      </c>
      <c r="I138" s="53">
        <f t="shared" si="16"/>
        <v>0</v>
      </c>
      <c r="J138" s="53">
        <f t="shared" si="26"/>
        <v>0</v>
      </c>
      <c r="K138" s="53">
        <f t="shared" si="26"/>
        <v>0</v>
      </c>
    </row>
    <row r="139" spans="1:11" ht="38.25" x14ac:dyDescent="0.2">
      <c r="A139" s="155" t="s">
        <v>111</v>
      </c>
      <c r="B139" s="139">
        <v>2521</v>
      </c>
      <c r="C139" s="139">
        <v>831</v>
      </c>
      <c r="D139" s="139">
        <v>296</v>
      </c>
      <c r="E139" s="139">
        <v>100</v>
      </c>
      <c r="F139" s="143">
        <f t="shared" si="14"/>
        <v>0</v>
      </c>
      <c r="G139" s="13"/>
      <c r="H139" s="13"/>
      <c r="I139" s="13">
        <f t="shared" si="16"/>
        <v>0</v>
      </c>
      <c r="J139" s="13"/>
      <c r="K139" s="13"/>
    </row>
    <row r="140" spans="1:11" ht="25.5" x14ac:dyDescent="0.2">
      <c r="A140" s="155" t="s">
        <v>106</v>
      </c>
      <c r="B140" s="139">
        <v>2522</v>
      </c>
      <c r="C140" s="139">
        <v>831</v>
      </c>
      <c r="D140" s="139">
        <v>297</v>
      </c>
      <c r="E140" s="139">
        <v>100</v>
      </c>
      <c r="F140" s="143">
        <f t="shared" si="14"/>
        <v>0</v>
      </c>
      <c r="G140" s="13"/>
      <c r="H140" s="13"/>
      <c r="I140" s="13">
        <f t="shared" si="16"/>
        <v>0</v>
      </c>
      <c r="J140" s="13"/>
      <c r="K140" s="13"/>
    </row>
    <row r="141" spans="1:11" x14ac:dyDescent="0.2">
      <c r="A141" s="154"/>
      <c r="B141" s="139"/>
      <c r="C141" s="139"/>
      <c r="D141" s="139"/>
      <c r="E141" s="139"/>
      <c r="F141" s="143">
        <f t="shared" si="14"/>
        <v>0</v>
      </c>
      <c r="G141" s="13"/>
      <c r="H141" s="13"/>
      <c r="I141" s="13">
        <f t="shared" si="16"/>
        <v>0</v>
      </c>
      <c r="J141" s="13"/>
      <c r="K141" s="13"/>
    </row>
    <row r="142" spans="1:11" ht="25.5" x14ac:dyDescent="0.2">
      <c r="A142" s="179" t="s">
        <v>276</v>
      </c>
      <c r="B142" s="180">
        <v>2600</v>
      </c>
      <c r="C142" s="180" t="s">
        <v>41</v>
      </c>
      <c r="D142" s="180" t="s">
        <v>41</v>
      </c>
      <c r="E142" s="180" t="s">
        <v>41</v>
      </c>
      <c r="F142" s="56">
        <f>G142+H142+I142</f>
        <v>153212049.12</v>
      </c>
      <c r="G142" s="56">
        <f>G152+G162+G147+G205</f>
        <v>42064233.960000001</v>
      </c>
      <c r="H142" s="56">
        <f>H152+H162+H147+H205</f>
        <v>44603027.670000002</v>
      </c>
      <c r="I142" s="56">
        <f t="shared" si="16"/>
        <v>66544787.490000002</v>
      </c>
      <c r="J142" s="56">
        <f>J152+J162+J147+J205</f>
        <v>0</v>
      </c>
      <c r="K142" s="56">
        <f>K152+K162+K147+K205</f>
        <v>66544787.490000002</v>
      </c>
    </row>
    <row r="143" spans="1:11" x14ac:dyDescent="0.2">
      <c r="A143" s="179" t="s">
        <v>48</v>
      </c>
      <c r="B143" s="180"/>
      <c r="C143" s="180"/>
      <c r="D143" s="180"/>
      <c r="E143" s="180"/>
      <c r="F143" s="56">
        <f t="shared" si="14"/>
        <v>0</v>
      </c>
      <c r="G143" s="56"/>
      <c r="H143" s="56"/>
      <c r="I143" s="56">
        <f t="shared" si="16"/>
        <v>0</v>
      </c>
      <c r="J143" s="56"/>
      <c r="K143" s="56"/>
    </row>
    <row r="144" spans="1:11" ht="27" customHeight="1" x14ac:dyDescent="0.2">
      <c r="A144" s="179" t="s">
        <v>213</v>
      </c>
      <c r="B144" s="180">
        <v>2601</v>
      </c>
      <c r="C144" s="181" t="s">
        <v>258</v>
      </c>
      <c r="D144" s="180"/>
      <c r="E144" s="181" t="s">
        <v>214</v>
      </c>
      <c r="F144" s="56">
        <f>G144+H144+I144</f>
        <v>141892613.64000002</v>
      </c>
      <c r="G144" s="56">
        <f>G165+G167+G169+G172+G174+G176+G179+G185+G189+G191+G193+G195+G197+G199+G203+G208</f>
        <v>36647652.289999999</v>
      </c>
      <c r="H144" s="56">
        <f>H165+H167+H169+H172+H174+H176+H179+H185+H189+H191+H193+H195+H197+H199+H203+H208+H155</f>
        <v>42471107.670000002</v>
      </c>
      <c r="I144" s="56">
        <f t="shared" si="16"/>
        <v>62773853.68</v>
      </c>
      <c r="J144" s="56"/>
      <c r="K144" s="56">
        <f>K165+K167+K169+K172+K174+K176+K179+K185+K189+K191+K193+K195+K197+K199+K203+K208</f>
        <v>62773853.68</v>
      </c>
    </row>
    <row r="145" spans="1:11" ht="28.5" customHeight="1" x14ac:dyDescent="0.2">
      <c r="A145" s="179" t="s">
        <v>229</v>
      </c>
      <c r="B145" s="180">
        <v>2602</v>
      </c>
      <c r="C145" s="181" t="s">
        <v>259</v>
      </c>
      <c r="D145" s="180"/>
      <c r="E145" s="180">
        <v>230</v>
      </c>
      <c r="F145" s="56">
        <f>G145+H145+I145</f>
        <v>9058515.4800000004</v>
      </c>
      <c r="G145" s="56">
        <f>G170+G177+G209</f>
        <v>5416581.6699999999</v>
      </c>
      <c r="H145" s="56">
        <f>H170+H177+H209</f>
        <v>0</v>
      </c>
      <c r="I145" s="56">
        <f t="shared" si="16"/>
        <v>3641933.81</v>
      </c>
      <c r="J145" s="56"/>
      <c r="K145" s="56">
        <f>K170+K177+K209</f>
        <v>3641933.81</v>
      </c>
    </row>
    <row r="146" spans="1:11" ht="25.5" x14ac:dyDescent="0.2">
      <c r="A146" s="179" t="s">
        <v>236</v>
      </c>
      <c r="B146" s="180">
        <v>2603</v>
      </c>
      <c r="C146" s="181" t="s">
        <v>259</v>
      </c>
      <c r="D146" s="180"/>
      <c r="E146" s="180">
        <v>100</v>
      </c>
      <c r="F146" s="56">
        <f t="shared" si="14"/>
        <v>2260920</v>
      </c>
      <c r="G146" s="56">
        <f>G164+G166+G168+G171+G173+G175+G178+G180+G182+G184+G186+G188+G190+G192+G194+G196+G198+G200+G202+G207</f>
        <v>0</v>
      </c>
      <c r="H146" s="56">
        <f>H164+H166+H168+H171+H173+H175+H178+H180+H182+H184+H186+H188+H190+H192+H194+H196+H198+H200+H202+H207</f>
        <v>2131920</v>
      </c>
      <c r="I146" s="56">
        <f t="shared" si="16"/>
        <v>129000</v>
      </c>
      <c r="J146" s="56"/>
      <c r="K146" s="56">
        <f>K164+K166+K168+K171+K173+K175+K178+K180+K182+K184+K186+K188+K190+K192+K194+K196+K198+K200+K202+K207</f>
        <v>129000</v>
      </c>
    </row>
    <row r="147" spans="1:11" ht="25.5" x14ac:dyDescent="0.2">
      <c r="A147" s="182" t="s">
        <v>260</v>
      </c>
      <c r="B147" s="178">
        <v>2620</v>
      </c>
      <c r="C147" s="178">
        <v>241</v>
      </c>
      <c r="D147" s="178" t="s">
        <v>41</v>
      </c>
      <c r="E147" s="178" t="s">
        <v>41</v>
      </c>
      <c r="F147" s="53">
        <f t="shared" si="14"/>
        <v>0</v>
      </c>
      <c r="G147" s="53">
        <f t="shared" ref="G147:K147" si="27">SUM(G148:G151)</f>
        <v>0</v>
      </c>
      <c r="H147" s="53">
        <f t="shared" si="27"/>
        <v>0</v>
      </c>
      <c r="I147" s="53">
        <f t="shared" si="16"/>
        <v>0</v>
      </c>
      <c r="J147" s="53">
        <f t="shared" si="27"/>
        <v>0</v>
      </c>
      <c r="K147" s="53">
        <f t="shared" si="27"/>
        <v>0</v>
      </c>
    </row>
    <row r="148" spans="1:11" x14ac:dyDescent="0.2">
      <c r="A148" s="157" t="s">
        <v>215</v>
      </c>
      <c r="B148" s="161"/>
      <c r="C148" s="161"/>
      <c r="D148" s="161"/>
      <c r="E148" s="161"/>
      <c r="F148" s="143">
        <f t="shared" si="14"/>
        <v>0</v>
      </c>
      <c r="G148" s="82"/>
      <c r="H148" s="82"/>
      <c r="I148" s="13">
        <f t="shared" si="16"/>
        <v>0</v>
      </c>
      <c r="J148" s="82"/>
      <c r="K148" s="82"/>
    </row>
    <row r="149" spans="1:11" ht="16.5" customHeight="1" x14ac:dyDescent="0.2">
      <c r="A149" s="155" t="s">
        <v>85</v>
      </c>
      <c r="B149" s="161">
        <v>2621</v>
      </c>
      <c r="C149" s="161">
        <v>241</v>
      </c>
      <c r="D149" s="161">
        <v>226</v>
      </c>
      <c r="E149" s="161"/>
      <c r="F149" s="143">
        <f t="shared" si="14"/>
        <v>0</v>
      </c>
      <c r="G149" s="82"/>
      <c r="H149" s="82"/>
      <c r="I149" s="13">
        <f t="shared" si="16"/>
        <v>0</v>
      </c>
      <c r="J149" s="82"/>
      <c r="K149" s="82"/>
    </row>
    <row r="150" spans="1:11" ht="25.5" x14ac:dyDescent="0.2">
      <c r="A150" s="155" t="s">
        <v>210</v>
      </c>
      <c r="B150" s="161">
        <v>2622</v>
      </c>
      <c r="C150" s="161">
        <v>241</v>
      </c>
      <c r="D150" s="161">
        <v>320</v>
      </c>
      <c r="E150" s="161"/>
      <c r="F150" s="143">
        <f t="shared" si="14"/>
        <v>0</v>
      </c>
      <c r="G150" s="82"/>
      <c r="H150" s="82"/>
      <c r="I150" s="13">
        <f t="shared" si="16"/>
        <v>0</v>
      </c>
      <c r="J150" s="82"/>
      <c r="K150" s="82"/>
    </row>
    <row r="151" spans="1:11" x14ac:dyDescent="0.2">
      <c r="A151" s="155"/>
      <c r="B151" s="161"/>
      <c r="C151" s="161"/>
      <c r="D151" s="161"/>
      <c r="E151" s="161"/>
      <c r="F151" s="143">
        <f t="shared" si="14"/>
        <v>0</v>
      </c>
      <c r="G151" s="82"/>
      <c r="H151" s="82"/>
      <c r="I151" s="13">
        <f t="shared" si="16"/>
        <v>0</v>
      </c>
      <c r="J151" s="82"/>
      <c r="K151" s="82"/>
    </row>
    <row r="152" spans="1:11" ht="38.25" x14ac:dyDescent="0.2">
      <c r="A152" s="137" t="s">
        <v>280</v>
      </c>
      <c r="B152" s="183">
        <v>2630</v>
      </c>
      <c r="C152" s="183">
        <v>243</v>
      </c>
      <c r="D152" s="183" t="s">
        <v>41</v>
      </c>
      <c r="E152" s="183" t="s">
        <v>41</v>
      </c>
      <c r="F152" s="58">
        <f t="shared" si="14"/>
        <v>530666.67000000004</v>
      </c>
      <c r="G152" s="58">
        <f t="shared" ref="G152:K152" si="28">SUM(G154:G161)</f>
        <v>0</v>
      </c>
      <c r="H152" s="58">
        <f t="shared" si="28"/>
        <v>530666.67000000004</v>
      </c>
      <c r="I152" s="58">
        <f t="shared" si="16"/>
        <v>0</v>
      </c>
      <c r="J152" s="58">
        <f t="shared" si="28"/>
        <v>0</v>
      </c>
      <c r="K152" s="58">
        <f t="shared" si="28"/>
        <v>0</v>
      </c>
    </row>
    <row r="153" spans="1:11" x14ac:dyDescent="0.2">
      <c r="A153" s="157" t="s">
        <v>215</v>
      </c>
      <c r="B153" s="161"/>
      <c r="C153" s="161"/>
      <c r="D153" s="161"/>
      <c r="E153" s="161"/>
      <c r="F153" s="143">
        <f t="shared" si="14"/>
        <v>0</v>
      </c>
      <c r="G153" s="82"/>
      <c r="H153" s="82"/>
      <c r="I153" s="13">
        <f t="shared" si="16"/>
        <v>0</v>
      </c>
      <c r="J153" s="82"/>
      <c r="K153" s="82"/>
    </row>
    <row r="154" spans="1:11" ht="26.25" customHeight="1" x14ac:dyDescent="0.2">
      <c r="A154" s="184" t="s">
        <v>117</v>
      </c>
      <c r="B154" s="161">
        <v>2631</v>
      </c>
      <c r="C154" s="161">
        <v>243</v>
      </c>
      <c r="D154" s="161">
        <v>225</v>
      </c>
      <c r="E154" s="161"/>
      <c r="F154" s="143">
        <f t="shared" si="14"/>
        <v>0</v>
      </c>
      <c r="G154" s="82"/>
      <c r="H154" s="82"/>
      <c r="I154" s="13">
        <f t="shared" si="16"/>
        <v>0</v>
      </c>
      <c r="J154" s="82"/>
      <c r="K154" s="82"/>
    </row>
    <row r="155" spans="1:11" x14ac:dyDescent="0.2">
      <c r="A155" s="155" t="s">
        <v>85</v>
      </c>
      <c r="B155" s="139">
        <v>2632</v>
      </c>
      <c r="C155" s="139">
        <v>243</v>
      </c>
      <c r="D155" s="139">
        <v>226</v>
      </c>
      <c r="E155" s="139">
        <v>220</v>
      </c>
      <c r="F155" s="143">
        <f t="shared" si="14"/>
        <v>530666.67000000004</v>
      </c>
      <c r="G155" s="13"/>
      <c r="H155" s="13">
        <v>530666.67000000004</v>
      </c>
      <c r="I155" s="13">
        <f t="shared" si="16"/>
        <v>0</v>
      </c>
      <c r="J155" s="13"/>
      <c r="K155" s="13"/>
    </row>
    <row r="156" spans="1:11" ht="25.5" x14ac:dyDescent="0.2">
      <c r="A156" s="155" t="s">
        <v>112</v>
      </c>
      <c r="B156" s="139">
        <v>2633</v>
      </c>
      <c r="C156" s="139">
        <v>243</v>
      </c>
      <c r="D156" s="139">
        <v>228</v>
      </c>
      <c r="E156" s="139"/>
      <c r="F156" s="143">
        <f t="shared" si="14"/>
        <v>0</v>
      </c>
      <c r="G156" s="13"/>
      <c r="H156" s="13"/>
      <c r="I156" s="13">
        <f t="shared" si="16"/>
        <v>0</v>
      </c>
      <c r="J156" s="13"/>
      <c r="K156" s="13"/>
    </row>
    <row r="157" spans="1:11" x14ac:dyDescent="0.2">
      <c r="A157" s="155" t="s">
        <v>113</v>
      </c>
      <c r="B157" s="139">
        <v>2634</v>
      </c>
      <c r="C157" s="139">
        <v>243</v>
      </c>
      <c r="D157" s="139">
        <v>310</v>
      </c>
      <c r="E157" s="139"/>
      <c r="F157" s="143">
        <f t="shared" si="14"/>
        <v>0</v>
      </c>
      <c r="G157" s="13"/>
      <c r="H157" s="13"/>
      <c r="I157" s="13">
        <f t="shared" si="16"/>
        <v>0</v>
      </c>
      <c r="J157" s="13"/>
      <c r="K157" s="13"/>
    </row>
    <row r="158" spans="1:11" ht="25.5" x14ac:dyDescent="0.2">
      <c r="A158" s="155" t="s">
        <v>123</v>
      </c>
      <c r="B158" s="139">
        <v>2635</v>
      </c>
      <c r="C158" s="139">
        <v>243</v>
      </c>
      <c r="D158" s="139">
        <v>344</v>
      </c>
      <c r="E158" s="139"/>
      <c r="F158" s="143">
        <f t="shared" si="14"/>
        <v>0</v>
      </c>
      <c r="G158" s="13"/>
      <c r="H158" s="13"/>
      <c r="I158" s="13">
        <f t="shared" si="16"/>
        <v>0</v>
      </c>
      <c r="J158" s="13"/>
      <c r="K158" s="13"/>
    </row>
    <row r="159" spans="1:11" ht="25.5" x14ac:dyDescent="0.2">
      <c r="A159" s="155" t="s">
        <v>125</v>
      </c>
      <c r="B159" s="139">
        <v>2636</v>
      </c>
      <c r="C159" s="139">
        <v>243</v>
      </c>
      <c r="D159" s="139">
        <v>346</v>
      </c>
      <c r="E159" s="139"/>
      <c r="F159" s="143">
        <f t="shared" si="14"/>
        <v>0</v>
      </c>
      <c r="G159" s="13"/>
      <c r="H159" s="13"/>
      <c r="I159" s="13">
        <f t="shared" si="16"/>
        <v>0</v>
      </c>
      <c r="J159" s="13"/>
      <c r="K159" s="13"/>
    </row>
    <row r="160" spans="1:11" ht="25.5" x14ac:dyDescent="0.2">
      <c r="A160" s="155" t="s">
        <v>126</v>
      </c>
      <c r="B160" s="139">
        <v>2637</v>
      </c>
      <c r="C160" s="139">
        <v>243</v>
      </c>
      <c r="D160" s="139">
        <v>347</v>
      </c>
      <c r="E160" s="139"/>
      <c r="F160" s="143">
        <f t="shared" ref="F160:F211" si="29">G160+H160+I160</f>
        <v>0</v>
      </c>
      <c r="G160" s="13"/>
      <c r="H160" s="13"/>
      <c r="I160" s="13">
        <f t="shared" si="16"/>
        <v>0</v>
      </c>
      <c r="J160" s="13"/>
      <c r="K160" s="13"/>
    </row>
    <row r="161" spans="1:11" x14ac:dyDescent="0.2">
      <c r="A161" s="154"/>
      <c r="B161" s="139"/>
      <c r="C161" s="139"/>
      <c r="D161" s="139"/>
      <c r="E161" s="139"/>
      <c r="F161" s="143">
        <f t="shared" si="29"/>
        <v>0</v>
      </c>
      <c r="G161" s="13"/>
      <c r="H161" s="13"/>
      <c r="I161" s="13">
        <f t="shared" si="16"/>
        <v>0</v>
      </c>
      <c r="J161" s="13"/>
      <c r="K161" s="13"/>
    </row>
    <row r="162" spans="1:11" ht="26.25" customHeight="1" x14ac:dyDescent="0.2">
      <c r="A162" s="137" t="s">
        <v>262</v>
      </c>
      <c r="B162" s="185" t="s">
        <v>282</v>
      </c>
      <c r="C162" s="183">
        <v>244</v>
      </c>
      <c r="D162" s="183" t="s">
        <v>41</v>
      </c>
      <c r="E162" s="183" t="s">
        <v>41</v>
      </c>
      <c r="F162" s="58">
        <f>G162+H162+I162</f>
        <v>142136338.97</v>
      </c>
      <c r="G162" s="58">
        <f>SUM(G164:G203)</f>
        <v>32634924.289999999</v>
      </c>
      <c r="H162" s="58">
        <f>SUM(H164:H203)</f>
        <v>44072361</v>
      </c>
      <c r="I162" s="58">
        <f t="shared" si="16"/>
        <v>65429053.68</v>
      </c>
      <c r="J162" s="58">
        <f>SUM(J164:J203)</f>
        <v>0</v>
      </c>
      <c r="K162" s="58">
        <f>SUM(K164:K203)</f>
        <v>65429053.68</v>
      </c>
    </row>
    <row r="163" spans="1:11" x14ac:dyDescent="0.2">
      <c r="A163" s="157" t="s">
        <v>215</v>
      </c>
      <c r="B163" s="186"/>
      <c r="C163" s="186"/>
      <c r="D163" s="186"/>
      <c r="E163" s="161"/>
      <c r="F163" s="143">
        <f t="shared" si="29"/>
        <v>0</v>
      </c>
      <c r="G163" s="82"/>
      <c r="H163" s="82"/>
      <c r="I163" s="13">
        <f t="shared" ref="I163:I211" si="30">K163</f>
        <v>0</v>
      </c>
      <c r="J163" s="82"/>
      <c r="K163" s="82"/>
    </row>
    <row r="164" spans="1:11" x14ac:dyDescent="0.2">
      <c r="A164" s="195" t="s">
        <v>114</v>
      </c>
      <c r="B164" s="197">
        <v>2641</v>
      </c>
      <c r="C164" s="197">
        <v>244</v>
      </c>
      <c r="D164" s="197">
        <v>221</v>
      </c>
      <c r="E164" s="139">
        <v>100</v>
      </c>
      <c r="F164" s="143">
        <f t="shared" si="29"/>
        <v>24000</v>
      </c>
      <c r="G164" s="13"/>
      <c r="H164" s="13"/>
      <c r="I164" s="13">
        <f t="shared" si="30"/>
        <v>24000</v>
      </c>
      <c r="J164" s="13"/>
      <c r="K164" s="13">
        <v>24000</v>
      </c>
    </row>
    <row r="165" spans="1:11" x14ac:dyDescent="0.2">
      <c r="A165" s="196"/>
      <c r="B165" s="198"/>
      <c r="C165" s="198"/>
      <c r="D165" s="198"/>
      <c r="E165" s="139">
        <v>220</v>
      </c>
      <c r="F165" s="143">
        <f t="shared" si="29"/>
        <v>1479992</v>
      </c>
      <c r="G165" s="13">
        <f>1392788-300000</f>
        <v>1092788</v>
      </c>
      <c r="H165" s="13"/>
      <c r="I165" s="13">
        <f t="shared" si="30"/>
        <v>387204</v>
      </c>
      <c r="J165" s="13"/>
      <c r="K165" s="13">
        <f>363204+24000</f>
        <v>387204</v>
      </c>
    </row>
    <row r="166" spans="1:11" x14ac:dyDescent="0.2">
      <c r="A166" s="195" t="s">
        <v>84</v>
      </c>
      <c r="B166" s="197">
        <v>2642</v>
      </c>
      <c r="C166" s="197">
        <v>244</v>
      </c>
      <c r="D166" s="197">
        <v>222</v>
      </c>
      <c r="E166" s="139">
        <v>100</v>
      </c>
      <c r="F166" s="143">
        <f t="shared" si="29"/>
        <v>0</v>
      </c>
      <c r="G166" s="13"/>
      <c r="H166" s="13"/>
      <c r="I166" s="13">
        <f t="shared" si="30"/>
        <v>0</v>
      </c>
      <c r="J166" s="13"/>
      <c r="K166" s="13"/>
    </row>
    <row r="167" spans="1:11" x14ac:dyDescent="0.2">
      <c r="A167" s="196"/>
      <c r="B167" s="198"/>
      <c r="C167" s="198"/>
      <c r="D167" s="198"/>
      <c r="E167" s="139">
        <v>220</v>
      </c>
      <c r="F167" s="143">
        <f t="shared" si="29"/>
        <v>12080569.6</v>
      </c>
      <c r="G167" s="13">
        <f>1000000+400000+200000</f>
        <v>1600000</v>
      </c>
      <c r="H167" s="13">
        <f>1842300+26000+60750+1668000-10980</f>
        <v>3586070</v>
      </c>
      <c r="I167" s="13">
        <f t="shared" si="30"/>
        <v>6894499.5999999996</v>
      </c>
      <c r="J167" s="13"/>
      <c r="K167" s="13">
        <v>6894499.5999999996</v>
      </c>
    </row>
    <row r="168" spans="1:11" x14ac:dyDescent="0.2">
      <c r="A168" s="195" t="s">
        <v>115</v>
      </c>
      <c r="B168" s="197">
        <v>2643</v>
      </c>
      <c r="C168" s="197">
        <v>244</v>
      </c>
      <c r="D168" s="197">
        <v>223</v>
      </c>
      <c r="E168" s="139">
        <v>100</v>
      </c>
      <c r="F168" s="143">
        <f t="shared" si="29"/>
        <v>0</v>
      </c>
      <c r="G168" s="13"/>
      <c r="H168" s="13"/>
      <c r="I168" s="13">
        <f t="shared" si="30"/>
        <v>0</v>
      </c>
      <c r="J168" s="13"/>
      <c r="K168" s="13"/>
    </row>
    <row r="169" spans="1:11" x14ac:dyDescent="0.2">
      <c r="A169" s="207"/>
      <c r="B169" s="208"/>
      <c r="C169" s="208"/>
      <c r="D169" s="208"/>
      <c r="E169" s="139">
        <v>220</v>
      </c>
      <c r="F169" s="143">
        <f t="shared" si="29"/>
        <v>1929234.19</v>
      </c>
      <c r="G169" s="13">
        <f>924124+600000+180000</f>
        <v>1704124</v>
      </c>
      <c r="H169" s="13"/>
      <c r="I169" s="13">
        <f t="shared" si="30"/>
        <v>225110.19</v>
      </c>
      <c r="J169" s="13"/>
      <c r="K169" s="13">
        <f>161510.19+63600</f>
        <v>225110.19</v>
      </c>
    </row>
    <row r="170" spans="1:11" x14ac:dyDescent="0.2">
      <c r="A170" s="196"/>
      <c r="B170" s="198"/>
      <c r="C170" s="198"/>
      <c r="D170" s="198"/>
      <c r="E170" s="139">
        <v>230</v>
      </c>
      <c r="F170" s="143">
        <f t="shared" si="29"/>
        <v>0</v>
      </c>
      <c r="G170" s="13"/>
      <c r="H170" s="13"/>
      <c r="I170" s="13">
        <f t="shared" si="30"/>
        <v>0</v>
      </c>
      <c r="J170" s="13"/>
      <c r="K170" s="13"/>
    </row>
    <row r="171" spans="1:11" ht="25.5" customHeight="1" x14ac:dyDescent="0.2">
      <c r="A171" s="195" t="s">
        <v>116</v>
      </c>
      <c r="B171" s="197">
        <v>2644</v>
      </c>
      <c r="C171" s="197">
        <v>244</v>
      </c>
      <c r="D171" s="197">
        <v>224</v>
      </c>
      <c r="E171" s="139">
        <v>100</v>
      </c>
      <c r="F171" s="143">
        <f t="shared" si="29"/>
        <v>0</v>
      </c>
      <c r="G171" s="13"/>
      <c r="H171" s="13"/>
      <c r="I171" s="13">
        <f t="shared" si="30"/>
        <v>0</v>
      </c>
      <c r="J171" s="13"/>
      <c r="K171" s="13"/>
    </row>
    <row r="172" spans="1:11" ht="25.5" customHeight="1" x14ac:dyDescent="0.2">
      <c r="A172" s="196"/>
      <c r="B172" s="198"/>
      <c r="C172" s="198"/>
      <c r="D172" s="198"/>
      <c r="E172" s="139">
        <v>220</v>
      </c>
      <c r="F172" s="143">
        <f t="shared" si="29"/>
        <v>1612735.92</v>
      </c>
      <c r="G172" s="13"/>
      <c r="H172" s="13"/>
      <c r="I172" s="13">
        <f t="shared" si="30"/>
        <v>1612735.92</v>
      </c>
      <c r="J172" s="13"/>
      <c r="K172" s="13">
        <v>1612735.92</v>
      </c>
    </row>
    <row r="173" spans="1:11" ht="13.5" customHeight="1" x14ac:dyDescent="0.2">
      <c r="A173" s="195" t="s">
        <v>117</v>
      </c>
      <c r="B173" s="197">
        <v>2645</v>
      </c>
      <c r="C173" s="197">
        <v>244</v>
      </c>
      <c r="D173" s="197">
        <v>225</v>
      </c>
      <c r="E173" s="139">
        <v>100</v>
      </c>
      <c r="F173" s="143">
        <f t="shared" si="29"/>
        <v>0</v>
      </c>
      <c r="G173" s="13"/>
      <c r="H173" s="13"/>
      <c r="I173" s="13">
        <f t="shared" si="30"/>
        <v>0</v>
      </c>
      <c r="J173" s="13"/>
      <c r="K173" s="13"/>
    </row>
    <row r="174" spans="1:11" x14ac:dyDescent="0.2">
      <c r="A174" s="196"/>
      <c r="B174" s="198"/>
      <c r="C174" s="198"/>
      <c r="D174" s="198"/>
      <c r="E174" s="139">
        <v>220</v>
      </c>
      <c r="F174" s="143">
        <f t="shared" si="29"/>
        <v>16441282.439999999</v>
      </c>
      <c r="G174" s="13">
        <f>9480757.44+2400000+1000000</f>
        <v>12880757.439999999</v>
      </c>
      <c r="H174" s="13"/>
      <c r="I174" s="13">
        <f t="shared" si="30"/>
        <v>3560525</v>
      </c>
      <c r="J174" s="13"/>
      <c r="K174" s="13">
        <v>3560525</v>
      </c>
    </row>
    <row r="175" spans="1:11" x14ac:dyDescent="0.2">
      <c r="A175" s="195" t="s">
        <v>85</v>
      </c>
      <c r="B175" s="197">
        <v>2646</v>
      </c>
      <c r="C175" s="197">
        <v>244</v>
      </c>
      <c r="D175" s="197">
        <v>226</v>
      </c>
      <c r="E175" s="139">
        <v>100</v>
      </c>
      <c r="F175" s="143">
        <f t="shared" si="29"/>
        <v>2161920</v>
      </c>
      <c r="G175" s="13"/>
      <c r="H175" s="13">
        <f>2131920</f>
        <v>2131920</v>
      </c>
      <c r="I175" s="13">
        <f t="shared" si="30"/>
        <v>30000</v>
      </c>
      <c r="J175" s="13"/>
      <c r="K175" s="13">
        <v>30000</v>
      </c>
    </row>
    <row r="176" spans="1:11" x14ac:dyDescent="0.2">
      <c r="A176" s="207"/>
      <c r="B176" s="208"/>
      <c r="C176" s="208"/>
      <c r="D176" s="208"/>
      <c r="E176" s="139">
        <v>220</v>
      </c>
      <c r="F176" s="143">
        <f t="shared" si="29"/>
        <v>85749826.920000002</v>
      </c>
      <c r="G176" s="143">
        <f>2915566+10064141.82-2062852.97+740400</f>
        <v>11657254.85</v>
      </c>
      <c r="H176" s="13">
        <f>1894900+30000000+143900+2074000-6020+1734500+1858091+110350</f>
        <v>37809721</v>
      </c>
      <c r="I176" s="13">
        <f t="shared" si="30"/>
        <v>36282851.07</v>
      </c>
      <c r="J176" s="13"/>
      <c r="K176" s="13">
        <f>34142740.27+2140110.8</f>
        <v>36282851.07</v>
      </c>
    </row>
    <row r="177" spans="1:11" x14ac:dyDescent="0.2">
      <c r="A177" s="209"/>
      <c r="B177" s="198"/>
      <c r="C177" s="198"/>
      <c r="D177" s="198"/>
      <c r="E177" s="139">
        <v>230</v>
      </c>
      <c r="F177" s="143">
        <f t="shared" si="29"/>
        <v>3000000</v>
      </c>
      <c r="G177" s="13"/>
      <c r="H177" s="13"/>
      <c r="I177" s="13">
        <f t="shared" si="30"/>
        <v>3000000</v>
      </c>
      <c r="J177" s="13"/>
      <c r="K177" s="13">
        <v>3000000</v>
      </c>
    </row>
    <row r="178" spans="1:11" x14ac:dyDescent="0.2">
      <c r="A178" s="195" t="s">
        <v>118</v>
      </c>
      <c r="B178" s="197">
        <v>2647</v>
      </c>
      <c r="C178" s="197">
        <v>244</v>
      </c>
      <c r="D178" s="197">
        <v>227</v>
      </c>
      <c r="E178" s="139">
        <v>100</v>
      </c>
      <c r="F178" s="143">
        <f t="shared" si="29"/>
        <v>0</v>
      </c>
      <c r="G178" s="13"/>
      <c r="H178" s="13"/>
      <c r="I178" s="13">
        <f t="shared" si="30"/>
        <v>0</v>
      </c>
      <c r="J178" s="13"/>
      <c r="K178" s="13"/>
    </row>
    <row r="179" spans="1:11" x14ac:dyDescent="0.2">
      <c r="A179" s="196"/>
      <c r="B179" s="198"/>
      <c r="C179" s="198"/>
      <c r="D179" s="198"/>
      <c r="E179" s="139">
        <v>220</v>
      </c>
      <c r="F179" s="143">
        <f t="shared" si="29"/>
        <v>114000</v>
      </c>
      <c r="G179" s="13"/>
      <c r="H179" s="13"/>
      <c r="I179" s="13">
        <f t="shared" si="30"/>
        <v>114000</v>
      </c>
      <c r="J179" s="13"/>
      <c r="K179" s="13">
        <v>114000</v>
      </c>
    </row>
    <row r="180" spans="1:11" ht="15" customHeight="1" x14ac:dyDescent="0.2">
      <c r="A180" s="195" t="s">
        <v>112</v>
      </c>
      <c r="B180" s="197">
        <v>2648</v>
      </c>
      <c r="C180" s="197">
        <v>244</v>
      </c>
      <c r="D180" s="197">
        <v>228</v>
      </c>
      <c r="E180" s="139">
        <v>100</v>
      </c>
      <c r="F180" s="143">
        <f t="shared" si="29"/>
        <v>0</v>
      </c>
      <c r="G180" s="13"/>
      <c r="H180" s="13"/>
      <c r="I180" s="13">
        <f t="shared" si="30"/>
        <v>0</v>
      </c>
      <c r="J180" s="13"/>
      <c r="K180" s="13"/>
    </row>
    <row r="181" spans="1:11" x14ac:dyDescent="0.2">
      <c r="A181" s="196"/>
      <c r="B181" s="198"/>
      <c r="C181" s="198"/>
      <c r="D181" s="198"/>
      <c r="E181" s="139"/>
      <c r="F181" s="143">
        <f t="shared" si="29"/>
        <v>0</v>
      </c>
      <c r="G181" s="13"/>
      <c r="H181" s="13"/>
      <c r="I181" s="13">
        <f t="shared" si="30"/>
        <v>0</v>
      </c>
      <c r="J181" s="13"/>
      <c r="K181" s="13"/>
    </row>
    <row r="182" spans="1:11" ht="23.25" customHeight="1" x14ac:dyDescent="0.2">
      <c r="A182" s="195" t="s">
        <v>119</v>
      </c>
      <c r="B182" s="197">
        <v>2649</v>
      </c>
      <c r="C182" s="197">
        <v>244</v>
      </c>
      <c r="D182" s="197">
        <v>229</v>
      </c>
      <c r="E182" s="139">
        <v>100</v>
      </c>
      <c r="F182" s="143">
        <f t="shared" si="29"/>
        <v>0</v>
      </c>
      <c r="G182" s="13"/>
      <c r="H182" s="13"/>
      <c r="I182" s="13">
        <f t="shared" si="30"/>
        <v>0</v>
      </c>
      <c r="J182" s="13"/>
      <c r="K182" s="13"/>
    </row>
    <row r="183" spans="1:11" ht="17.25" customHeight="1" x14ac:dyDescent="0.2">
      <c r="A183" s="196"/>
      <c r="B183" s="198"/>
      <c r="C183" s="198"/>
      <c r="D183" s="198"/>
      <c r="E183" s="139"/>
      <c r="F183" s="143">
        <f t="shared" si="29"/>
        <v>0</v>
      </c>
      <c r="G183" s="13"/>
      <c r="H183" s="13"/>
      <c r="I183" s="13">
        <f t="shared" si="30"/>
        <v>0</v>
      </c>
      <c r="J183" s="13"/>
      <c r="K183" s="13"/>
    </row>
    <row r="184" spans="1:11" ht="13.5" customHeight="1" x14ac:dyDescent="0.2">
      <c r="A184" s="195" t="s">
        <v>113</v>
      </c>
      <c r="B184" s="197">
        <v>2650</v>
      </c>
      <c r="C184" s="197">
        <v>244</v>
      </c>
      <c r="D184" s="197">
        <v>310</v>
      </c>
      <c r="E184" s="139">
        <v>100</v>
      </c>
      <c r="F184" s="143">
        <f t="shared" si="29"/>
        <v>20000</v>
      </c>
      <c r="G184" s="13"/>
      <c r="H184" s="13"/>
      <c r="I184" s="13">
        <f t="shared" si="30"/>
        <v>20000</v>
      </c>
      <c r="J184" s="13"/>
      <c r="K184" s="13">
        <v>20000</v>
      </c>
    </row>
    <row r="185" spans="1:11" x14ac:dyDescent="0.2">
      <c r="A185" s="196"/>
      <c r="B185" s="198"/>
      <c r="C185" s="198"/>
      <c r="D185" s="198"/>
      <c r="E185" s="139">
        <v>220</v>
      </c>
      <c r="F185" s="143">
        <f t="shared" si="29"/>
        <v>4843689.9000000004</v>
      </c>
      <c r="G185" s="13"/>
      <c r="H185" s="13">
        <f>400000</f>
        <v>400000</v>
      </c>
      <c r="I185" s="13">
        <f t="shared" si="30"/>
        <v>4443689.9000000004</v>
      </c>
      <c r="J185" s="13"/>
      <c r="K185" s="13">
        <v>4443689.9000000004</v>
      </c>
    </row>
    <row r="186" spans="1:11" x14ac:dyDescent="0.2">
      <c r="A186" s="195" t="s">
        <v>210</v>
      </c>
      <c r="B186" s="197">
        <v>2651</v>
      </c>
      <c r="C186" s="197">
        <v>244</v>
      </c>
      <c r="D186" s="197">
        <v>320</v>
      </c>
      <c r="E186" s="139">
        <v>100</v>
      </c>
      <c r="F186" s="143">
        <f t="shared" si="29"/>
        <v>0</v>
      </c>
      <c r="G186" s="13"/>
      <c r="H186" s="13"/>
      <c r="I186" s="13">
        <f t="shared" si="30"/>
        <v>0</v>
      </c>
      <c r="J186" s="13"/>
      <c r="K186" s="13"/>
    </row>
    <row r="187" spans="1:11" x14ac:dyDescent="0.2">
      <c r="A187" s="196"/>
      <c r="B187" s="198"/>
      <c r="C187" s="198"/>
      <c r="D187" s="198"/>
      <c r="E187" s="139"/>
      <c r="F187" s="143">
        <f t="shared" si="29"/>
        <v>0</v>
      </c>
      <c r="G187" s="13"/>
      <c r="H187" s="13"/>
      <c r="I187" s="13">
        <f t="shared" si="30"/>
        <v>0</v>
      </c>
      <c r="J187" s="13"/>
      <c r="K187" s="13"/>
    </row>
    <row r="188" spans="1:11" ht="18.75" customHeight="1" x14ac:dyDescent="0.2">
      <c r="A188" s="195" t="s">
        <v>120</v>
      </c>
      <c r="B188" s="197">
        <v>2652</v>
      </c>
      <c r="C188" s="197">
        <v>244</v>
      </c>
      <c r="D188" s="197">
        <v>341</v>
      </c>
      <c r="E188" s="139">
        <v>100</v>
      </c>
      <c r="F188" s="143">
        <f t="shared" si="29"/>
        <v>0</v>
      </c>
      <c r="G188" s="13"/>
      <c r="H188" s="13"/>
      <c r="I188" s="13">
        <f t="shared" si="30"/>
        <v>0</v>
      </c>
      <c r="J188" s="13"/>
      <c r="K188" s="13"/>
    </row>
    <row r="189" spans="1:11" ht="17.25" customHeight="1" x14ac:dyDescent="0.2">
      <c r="A189" s="196"/>
      <c r="B189" s="198"/>
      <c r="C189" s="198"/>
      <c r="D189" s="198"/>
      <c r="E189" s="139">
        <v>220</v>
      </c>
      <c r="F189" s="143">
        <f t="shared" si="29"/>
        <v>42750</v>
      </c>
      <c r="G189" s="13"/>
      <c r="H189" s="13"/>
      <c r="I189" s="13">
        <f t="shared" si="30"/>
        <v>42750</v>
      </c>
      <c r="J189" s="13"/>
      <c r="K189" s="13">
        <v>42750</v>
      </c>
    </row>
    <row r="190" spans="1:11" ht="13.5" customHeight="1" x14ac:dyDescent="0.2">
      <c r="A190" s="195" t="s">
        <v>121</v>
      </c>
      <c r="B190" s="197">
        <v>2653</v>
      </c>
      <c r="C190" s="197">
        <v>244</v>
      </c>
      <c r="D190" s="197">
        <v>342</v>
      </c>
      <c r="E190" s="139">
        <v>100</v>
      </c>
      <c r="F190" s="143">
        <f t="shared" si="29"/>
        <v>0</v>
      </c>
      <c r="G190" s="13"/>
      <c r="H190" s="13"/>
      <c r="I190" s="13">
        <f t="shared" si="30"/>
        <v>0</v>
      </c>
      <c r="J190" s="13"/>
      <c r="K190" s="13"/>
    </row>
    <row r="191" spans="1:11" x14ac:dyDescent="0.2">
      <c r="A191" s="196"/>
      <c r="B191" s="198"/>
      <c r="C191" s="198"/>
      <c r="D191" s="198"/>
      <c r="E191" s="139">
        <v>220</v>
      </c>
      <c r="F191" s="143">
        <f t="shared" si="29"/>
        <v>469670</v>
      </c>
      <c r="G191" s="13"/>
      <c r="H191" s="13"/>
      <c r="I191" s="13">
        <f t="shared" si="30"/>
        <v>469670</v>
      </c>
      <c r="J191" s="13"/>
      <c r="K191" s="13">
        <v>469670</v>
      </c>
    </row>
    <row r="192" spans="1:11" ht="14.25" customHeight="1" x14ac:dyDescent="0.2">
      <c r="A192" s="195" t="s">
        <v>122</v>
      </c>
      <c r="B192" s="197">
        <v>2654</v>
      </c>
      <c r="C192" s="197">
        <v>244</v>
      </c>
      <c r="D192" s="197">
        <v>343</v>
      </c>
      <c r="E192" s="139">
        <v>100</v>
      </c>
      <c r="F192" s="143">
        <f t="shared" si="29"/>
        <v>0</v>
      </c>
      <c r="G192" s="13"/>
      <c r="H192" s="13"/>
      <c r="I192" s="13">
        <f t="shared" si="30"/>
        <v>0</v>
      </c>
      <c r="J192" s="13"/>
      <c r="K192" s="13"/>
    </row>
    <row r="193" spans="1:11" x14ac:dyDescent="0.2">
      <c r="A193" s="196"/>
      <c r="B193" s="198"/>
      <c r="C193" s="198"/>
      <c r="D193" s="198"/>
      <c r="E193" s="139">
        <v>220</v>
      </c>
      <c r="F193" s="143">
        <f t="shared" si="29"/>
        <v>2219760</v>
      </c>
      <c r="G193" s="13">
        <f>820000+670000</f>
        <v>1490000</v>
      </c>
      <c r="H193" s="13"/>
      <c r="I193" s="13">
        <f t="shared" si="30"/>
        <v>729760</v>
      </c>
      <c r="J193" s="13"/>
      <c r="K193" s="13">
        <v>729760</v>
      </c>
    </row>
    <row r="194" spans="1:11" ht="14.25" customHeight="1" x14ac:dyDescent="0.2">
      <c r="A194" s="195" t="s">
        <v>123</v>
      </c>
      <c r="B194" s="197">
        <v>2655</v>
      </c>
      <c r="C194" s="197">
        <v>244</v>
      </c>
      <c r="D194" s="197">
        <v>344</v>
      </c>
      <c r="E194" s="139">
        <v>100</v>
      </c>
      <c r="F194" s="143">
        <f t="shared" si="29"/>
        <v>0</v>
      </c>
      <c r="G194" s="13"/>
      <c r="H194" s="13"/>
      <c r="I194" s="13">
        <f t="shared" si="30"/>
        <v>0</v>
      </c>
      <c r="J194" s="13"/>
      <c r="K194" s="13"/>
    </row>
    <row r="195" spans="1:11" x14ac:dyDescent="0.2">
      <c r="A195" s="196"/>
      <c r="B195" s="198"/>
      <c r="C195" s="198"/>
      <c r="D195" s="198"/>
      <c r="E195" s="139">
        <v>220</v>
      </c>
      <c r="F195" s="143">
        <f t="shared" si="29"/>
        <v>453318</v>
      </c>
      <c r="G195" s="13">
        <v>120000</v>
      </c>
      <c r="H195" s="13"/>
      <c r="I195" s="13">
        <f t="shared" si="30"/>
        <v>333318</v>
      </c>
      <c r="J195" s="13"/>
      <c r="K195" s="13">
        <f>33318+300000</f>
        <v>333318</v>
      </c>
    </row>
    <row r="196" spans="1:11" ht="13.5" customHeight="1" x14ac:dyDescent="0.2">
      <c r="A196" s="195" t="s">
        <v>124</v>
      </c>
      <c r="B196" s="197">
        <v>2656</v>
      </c>
      <c r="C196" s="197">
        <v>244</v>
      </c>
      <c r="D196" s="197">
        <v>345</v>
      </c>
      <c r="E196" s="139">
        <v>100</v>
      </c>
      <c r="F196" s="143">
        <f t="shared" si="29"/>
        <v>0</v>
      </c>
      <c r="G196" s="13"/>
      <c r="H196" s="13"/>
      <c r="I196" s="13">
        <f t="shared" si="30"/>
        <v>0</v>
      </c>
      <c r="J196" s="13"/>
      <c r="K196" s="13"/>
    </row>
    <row r="197" spans="1:11" x14ac:dyDescent="0.2">
      <c r="A197" s="196"/>
      <c r="B197" s="198"/>
      <c r="C197" s="198"/>
      <c r="D197" s="198"/>
      <c r="E197" s="139">
        <v>220</v>
      </c>
      <c r="F197" s="143">
        <f t="shared" si="29"/>
        <v>240000</v>
      </c>
      <c r="G197" s="13"/>
      <c r="H197" s="13"/>
      <c r="I197" s="13">
        <f t="shared" si="30"/>
        <v>240000</v>
      </c>
      <c r="J197" s="13"/>
      <c r="K197" s="13">
        <v>240000</v>
      </c>
    </row>
    <row r="198" spans="1:11" ht="12" customHeight="1" x14ac:dyDescent="0.2">
      <c r="A198" s="195" t="s">
        <v>125</v>
      </c>
      <c r="B198" s="197">
        <v>2657</v>
      </c>
      <c r="C198" s="197">
        <v>244</v>
      </c>
      <c r="D198" s="197">
        <v>346</v>
      </c>
      <c r="E198" s="139">
        <v>100</v>
      </c>
      <c r="F198" s="143">
        <f t="shared" si="29"/>
        <v>50000</v>
      </c>
      <c r="G198" s="13"/>
      <c r="H198" s="13"/>
      <c r="I198" s="13">
        <f t="shared" si="30"/>
        <v>50000</v>
      </c>
      <c r="J198" s="13"/>
      <c r="K198" s="13">
        <v>50000</v>
      </c>
    </row>
    <row r="199" spans="1:11" x14ac:dyDescent="0.2">
      <c r="A199" s="196"/>
      <c r="B199" s="198"/>
      <c r="C199" s="198"/>
      <c r="D199" s="198"/>
      <c r="E199" s="139">
        <v>220</v>
      </c>
      <c r="F199" s="143">
        <f t="shared" si="29"/>
        <v>8225450</v>
      </c>
      <c r="G199" s="13">
        <f>690000+1400000</f>
        <v>2090000</v>
      </c>
      <c r="H199" s="13">
        <f>35000</f>
        <v>35000</v>
      </c>
      <c r="I199" s="13">
        <f t="shared" si="30"/>
        <v>6100450</v>
      </c>
      <c r="J199" s="13"/>
      <c r="K199" s="13">
        <v>6100450</v>
      </c>
    </row>
    <row r="200" spans="1:11" ht="21.75" customHeight="1" x14ac:dyDescent="0.2">
      <c r="A200" s="195" t="s">
        <v>126</v>
      </c>
      <c r="B200" s="197">
        <v>2658</v>
      </c>
      <c r="C200" s="197">
        <v>244</v>
      </c>
      <c r="D200" s="197">
        <v>347</v>
      </c>
      <c r="E200" s="139">
        <v>100</v>
      </c>
      <c r="F200" s="143">
        <f t="shared" si="29"/>
        <v>0</v>
      </c>
      <c r="G200" s="13"/>
      <c r="H200" s="13"/>
      <c r="I200" s="13">
        <f t="shared" si="30"/>
        <v>0</v>
      </c>
      <c r="J200" s="13"/>
      <c r="K200" s="13"/>
    </row>
    <row r="201" spans="1:11" ht="17.25" customHeight="1" x14ac:dyDescent="0.2">
      <c r="A201" s="196"/>
      <c r="B201" s="198"/>
      <c r="C201" s="198"/>
      <c r="D201" s="198"/>
      <c r="E201" s="139"/>
      <c r="F201" s="143">
        <f t="shared" si="29"/>
        <v>0</v>
      </c>
      <c r="G201" s="13"/>
      <c r="H201" s="13"/>
      <c r="I201" s="13">
        <f t="shared" si="30"/>
        <v>0</v>
      </c>
      <c r="J201" s="13"/>
      <c r="K201" s="13"/>
    </row>
    <row r="202" spans="1:11" ht="20.25" customHeight="1" x14ac:dyDescent="0.2">
      <c r="A202" s="195" t="s">
        <v>127</v>
      </c>
      <c r="B202" s="197">
        <v>2659</v>
      </c>
      <c r="C202" s="197">
        <v>244</v>
      </c>
      <c r="D202" s="197">
        <v>349</v>
      </c>
      <c r="E202" s="139">
        <v>100</v>
      </c>
      <c r="F202" s="143">
        <f t="shared" si="29"/>
        <v>5000</v>
      </c>
      <c r="G202" s="13"/>
      <c r="H202" s="13"/>
      <c r="I202" s="13">
        <f t="shared" si="30"/>
        <v>5000</v>
      </c>
      <c r="J202" s="13"/>
      <c r="K202" s="13">
        <f>5000</f>
        <v>5000</v>
      </c>
    </row>
    <row r="203" spans="1:11" ht="17.25" customHeight="1" x14ac:dyDescent="0.2">
      <c r="A203" s="196"/>
      <c r="B203" s="198"/>
      <c r="C203" s="198"/>
      <c r="D203" s="198"/>
      <c r="E203" s="139">
        <v>220</v>
      </c>
      <c r="F203" s="143">
        <f t="shared" si="29"/>
        <v>973140</v>
      </c>
      <c r="G203" s="13">
        <f>150000-150000</f>
        <v>0</v>
      </c>
      <c r="H203" s="13">
        <f>109650</f>
        <v>109650</v>
      </c>
      <c r="I203" s="13">
        <f t="shared" si="30"/>
        <v>863490</v>
      </c>
      <c r="J203" s="13"/>
      <c r="K203" s="13">
        <v>863490</v>
      </c>
    </row>
    <row r="204" spans="1:11" ht="17.25" customHeight="1" x14ac:dyDescent="0.2">
      <c r="A204" s="187"/>
      <c r="B204" s="188"/>
      <c r="C204" s="188"/>
      <c r="D204" s="188"/>
      <c r="E204" s="139"/>
      <c r="F204" s="143">
        <f t="shared" si="29"/>
        <v>0</v>
      </c>
      <c r="G204" s="13"/>
      <c r="H204" s="13"/>
      <c r="I204" s="13">
        <f t="shared" si="30"/>
        <v>0</v>
      </c>
      <c r="J204" s="13"/>
      <c r="K204" s="13"/>
    </row>
    <row r="205" spans="1:11" ht="15" customHeight="1" x14ac:dyDescent="0.2">
      <c r="A205" s="182" t="s">
        <v>261</v>
      </c>
      <c r="B205" s="178">
        <v>2670</v>
      </c>
      <c r="C205" s="178">
        <v>247</v>
      </c>
      <c r="D205" s="178" t="s">
        <v>41</v>
      </c>
      <c r="E205" s="178" t="s">
        <v>41</v>
      </c>
      <c r="F205" s="53">
        <f t="shared" si="29"/>
        <v>10545043.48</v>
      </c>
      <c r="G205" s="53">
        <f t="shared" ref="G205:K205" si="31">SUM(G207:G211)</f>
        <v>9429309.6699999999</v>
      </c>
      <c r="H205" s="53">
        <f t="shared" si="31"/>
        <v>0</v>
      </c>
      <c r="I205" s="53">
        <f t="shared" si="30"/>
        <v>1115733.81</v>
      </c>
      <c r="J205" s="53">
        <f t="shared" si="31"/>
        <v>0</v>
      </c>
      <c r="K205" s="53">
        <f t="shared" si="31"/>
        <v>1115733.81</v>
      </c>
    </row>
    <row r="206" spans="1:11" x14ac:dyDescent="0.2">
      <c r="A206" s="157" t="s">
        <v>215</v>
      </c>
      <c r="B206" s="139"/>
      <c r="C206" s="139"/>
      <c r="D206" s="139"/>
      <c r="E206" s="139"/>
      <c r="F206" s="143">
        <f t="shared" si="29"/>
        <v>0</v>
      </c>
      <c r="G206" s="13"/>
      <c r="H206" s="13"/>
      <c r="I206" s="13">
        <f t="shared" si="30"/>
        <v>0</v>
      </c>
      <c r="J206" s="13"/>
      <c r="K206" s="13"/>
    </row>
    <row r="207" spans="1:11" x14ac:dyDescent="0.2">
      <c r="A207" s="195" t="s">
        <v>115</v>
      </c>
      <c r="B207" s="197">
        <v>2671</v>
      </c>
      <c r="C207" s="197">
        <v>247</v>
      </c>
      <c r="D207" s="197">
        <v>223</v>
      </c>
      <c r="E207" s="139">
        <v>100</v>
      </c>
      <c r="F207" s="143">
        <f t="shared" si="29"/>
        <v>0</v>
      </c>
      <c r="G207" s="13"/>
      <c r="H207" s="13"/>
      <c r="I207" s="13">
        <f t="shared" si="30"/>
        <v>0</v>
      </c>
      <c r="J207" s="13"/>
      <c r="K207" s="13"/>
    </row>
    <row r="208" spans="1:11" x14ac:dyDescent="0.2">
      <c r="A208" s="207"/>
      <c r="B208" s="208"/>
      <c r="C208" s="208"/>
      <c r="D208" s="208"/>
      <c r="E208" s="139">
        <v>220</v>
      </c>
      <c r="F208" s="143">
        <f t="shared" si="29"/>
        <v>4486528</v>
      </c>
      <c r="G208" s="13">
        <v>4012728</v>
      </c>
      <c r="H208" s="13"/>
      <c r="I208" s="13">
        <f t="shared" si="30"/>
        <v>473800</v>
      </c>
      <c r="J208" s="13"/>
      <c r="K208" s="13">
        <v>473800</v>
      </c>
    </row>
    <row r="209" spans="1:11" x14ac:dyDescent="0.2">
      <c r="A209" s="196"/>
      <c r="B209" s="198"/>
      <c r="C209" s="198"/>
      <c r="D209" s="198"/>
      <c r="E209" s="139">
        <v>230</v>
      </c>
      <c r="F209" s="143">
        <f t="shared" si="29"/>
        <v>6058515.4800000004</v>
      </c>
      <c r="G209" s="13">
        <v>5416581.6699999999</v>
      </c>
      <c r="H209" s="13"/>
      <c r="I209" s="13">
        <f t="shared" si="30"/>
        <v>641933.81000000006</v>
      </c>
      <c r="J209" s="13"/>
      <c r="K209" s="13">
        <v>641933.81000000006</v>
      </c>
    </row>
    <row r="210" spans="1:11" ht="15" customHeight="1" x14ac:dyDescent="0.2">
      <c r="A210" s="154"/>
      <c r="B210" s="139"/>
      <c r="C210" s="139"/>
      <c r="D210" s="139"/>
      <c r="E210" s="139"/>
      <c r="F210" s="143">
        <f t="shared" si="29"/>
        <v>0</v>
      </c>
      <c r="G210" s="13"/>
      <c r="H210" s="13"/>
      <c r="I210" s="13">
        <f t="shared" si="30"/>
        <v>0</v>
      </c>
      <c r="J210" s="13"/>
      <c r="K210" s="13"/>
    </row>
    <row r="211" spans="1:11" x14ac:dyDescent="0.2">
      <c r="A211" s="154"/>
      <c r="B211" s="139"/>
      <c r="C211" s="139"/>
      <c r="D211" s="139"/>
      <c r="E211" s="139"/>
      <c r="F211" s="143">
        <f t="shared" si="29"/>
        <v>0</v>
      </c>
      <c r="G211" s="13"/>
      <c r="H211" s="13"/>
      <c r="I211" s="13">
        <f t="shared" si="30"/>
        <v>0</v>
      </c>
      <c r="J211" s="13"/>
      <c r="K211" s="13"/>
    </row>
    <row r="212" spans="1:11" x14ac:dyDescent="0.2">
      <c r="A212" s="211" t="s">
        <v>239</v>
      </c>
      <c r="B212" s="212"/>
      <c r="C212" s="212"/>
      <c r="D212" s="212"/>
      <c r="E212" s="212"/>
      <c r="F212" s="212"/>
      <c r="G212" s="212"/>
      <c r="H212" s="212"/>
      <c r="I212" s="212"/>
      <c r="J212" s="212"/>
      <c r="K212" s="213"/>
    </row>
    <row r="213" spans="1:11" x14ac:dyDescent="0.2">
      <c r="A213" s="59" t="s">
        <v>238</v>
      </c>
      <c r="B213" s="60">
        <v>3000</v>
      </c>
      <c r="C213" s="60">
        <v>100</v>
      </c>
      <c r="D213" s="60" t="s">
        <v>41</v>
      </c>
      <c r="E213" s="60" t="s">
        <v>41</v>
      </c>
      <c r="F213" s="61">
        <f>SUM(F214:F217)</f>
        <v>-5500000</v>
      </c>
      <c r="G213" s="61">
        <f t="shared" ref="G213:K213" si="32">SUM(G214:G217)</f>
        <v>0</v>
      </c>
      <c r="H213" s="61">
        <f t="shared" si="32"/>
        <v>0</v>
      </c>
      <c r="I213" s="61">
        <f t="shared" si="32"/>
        <v>-5500000</v>
      </c>
      <c r="J213" s="61">
        <f t="shared" si="32"/>
        <v>0</v>
      </c>
      <c r="K213" s="61">
        <f t="shared" si="32"/>
        <v>-5500000</v>
      </c>
    </row>
    <row r="214" spans="1:11" ht="25.5" x14ac:dyDescent="0.2">
      <c r="A214" s="22" t="s">
        <v>128</v>
      </c>
      <c r="B214" s="10">
        <v>3010</v>
      </c>
      <c r="C214" s="10"/>
      <c r="D214" s="10"/>
      <c r="E214" s="10"/>
      <c r="F214" s="13">
        <f>G214+H214+I214</f>
        <v>-2500000</v>
      </c>
      <c r="G214" s="13"/>
      <c r="H214" s="13"/>
      <c r="I214" s="13">
        <f>K214</f>
        <v>-2500000</v>
      </c>
      <c r="J214" s="13"/>
      <c r="K214" s="13">
        <v>-2500000</v>
      </c>
    </row>
    <row r="215" spans="1:11" x14ac:dyDescent="0.2">
      <c r="A215" s="22" t="s">
        <v>129</v>
      </c>
      <c r="B215" s="10">
        <v>3020</v>
      </c>
      <c r="C215" s="10"/>
      <c r="D215" s="10"/>
      <c r="E215" s="10"/>
      <c r="F215" s="13">
        <f>G215+H215+I215</f>
        <v>-3000000</v>
      </c>
      <c r="G215" s="13"/>
      <c r="H215" s="13"/>
      <c r="I215" s="13">
        <f>K215</f>
        <v>-3000000</v>
      </c>
      <c r="J215" s="13"/>
      <c r="K215" s="13">
        <v>-3000000</v>
      </c>
    </row>
    <row r="216" spans="1:11" ht="15" customHeight="1" x14ac:dyDescent="0.2">
      <c r="A216" s="22" t="s">
        <v>130</v>
      </c>
      <c r="B216" s="10">
        <v>3030</v>
      </c>
      <c r="C216" s="10"/>
      <c r="D216" s="10"/>
      <c r="E216" s="10"/>
      <c r="F216" s="13"/>
      <c r="G216" s="13"/>
      <c r="H216" s="13"/>
      <c r="I216" s="13"/>
      <c r="J216" s="13"/>
      <c r="K216" s="13"/>
    </row>
    <row r="217" spans="1:11" x14ac:dyDescent="0.2">
      <c r="A217" s="22"/>
      <c r="B217" s="10"/>
      <c r="C217" s="10"/>
      <c r="D217" s="10"/>
      <c r="E217" s="10"/>
      <c r="F217" s="13"/>
      <c r="G217" s="13"/>
      <c r="H217" s="13"/>
      <c r="I217" s="13"/>
      <c r="J217" s="13"/>
      <c r="K217" s="13"/>
    </row>
    <row r="218" spans="1:11" ht="12.75" customHeight="1" x14ac:dyDescent="0.2">
      <c r="A218" s="59" t="s">
        <v>281</v>
      </c>
      <c r="B218" s="60">
        <v>4000</v>
      </c>
      <c r="C218" s="60" t="s">
        <v>41</v>
      </c>
      <c r="D218" s="60" t="s">
        <v>41</v>
      </c>
      <c r="E218" s="60" t="s">
        <v>41</v>
      </c>
      <c r="F218" s="61">
        <f>SUM(F219:F220)</f>
        <v>0</v>
      </c>
      <c r="G218" s="61">
        <f t="shared" ref="G218:K218" si="33">SUM(G219:G220)</f>
        <v>0</v>
      </c>
      <c r="H218" s="61">
        <f t="shared" si="33"/>
        <v>0</v>
      </c>
      <c r="I218" s="61">
        <f t="shared" si="33"/>
        <v>0</v>
      </c>
      <c r="J218" s="61">
        <f t="shared" si="33"/>
        <v>0</v>
      </c>
      <c r="K218" s="61">
        <f t="shared" si="33"/>
        <v>0</v>
      </c>
    </row>
    <row r="219" spans="1:11" ht="25.5" customHeight="1" x14ac:dyDescent="0.2">
      <c r="A219" s="22" t="s">
        <v>131</v>
      </c>
      <c r="B219" s="10">
        <v>4010</v>
      </c>
      <c r="C219" s="10">
        <v>610</v>
      </c>
      <c r="D219" s="10"/>
      <c r="E219" s="10"/>
      <c r="F219" s="13"/>
      <c r="G219" s="13"/>
      <c r="H219" s="13"/>
      <c r="I219" s="13"/>
      <c r="J219" s="13"/>
      <c r="K219" s="13"/>
    </row>
    <row r="220" spans="1:11" x14ac:dyDescent="0.2">
      <c r="A220" s="22"/>
      <c r="B220" s="10"/>
      <c r="C220" s="10"/>
      <c r="D220" s="10"/>
      <c r="E220" s="10"/>
      <c r="F220" s="13"/>
      <c r="G220" s="13"/>
      <c r="H220" s="13"/>
      <c r="I220" s="13"/>
      <c r="J220" s="13"/>
      <c r="K220" s="13"/>
    </row>
    <row r="221" spans="1:11" x14ac:dyDescent="0.2">
      <c r="F221" s="145">
        <f>F29+F31-F80</f>
        <v>0</v>
      </c>
      <c r="G221" s="145">
        <f>G29+G31-G80</f>
        <v>0</v>
      </c>
      <c r="H221" s="145">
        <f t="shared" ref="H221:K221" si="34">H29+H31-H80</f>
        <v>0</v>
      </c>
      <c r="I221" s="145">
        <f t="shared" si="34"/>
        <v>0</v>
      </c>
      <c r="J221" s="145">
        <f t="shared" si="34"/>
        <v>0</v>
      </c>
      <c r="K221" s="145">
        <f t="shared" si="34"/>
        <v>0</v>
      </c>
    </row>
    <row r="222" spans="1:11" x14ac:dyDescent="0.2">
      <c r="A222" t="s">
        <v>186</v>
      </c>
      <c r="B222" s="192"/>
      <c r="C222" s="192"/>
      <c r="D222" s="192" t="s">
        <v>300</v>
      </c>
      <c r="E222" s="192"/>
      <c r="F222" s="192"/>
    </row>
    <row r="223" spans="1:11" x14ac:dyDescent="0.2">
      <c r="B223" s="189" t="s">
        <v>3</v>
      </c>
      <c r="C223" s="189"/>
      <c r="D223" s="190" t="s">
        <v>4</v>
      </c>
      <c r="E223" s="190"/>
      <c r="F223" s="190"/>
    </row>
    <row r="225" spans="1:11" x14ac:dyDescent="0.2">
      <c r="A225" t="s">
        <v>298</v>
      </c>
      <c r="B225" s="192"/>
      <c r="C225" s="192"/>
      <c r="D225" s="192" t="s">
        <v>299</v>
      </c>
      <c r="E225" s="192"/>
      <c r="F225" s="192"/>
      <c r="G225" s="1" t="s">
        <v>295</v>
      </c>
    </row>
    <row r="226" spans="1:11" x14ac:dyDescent="0.2">
      <c r="B226" s="189" t="s">
        <v>3</v>
      </c>
      <c r="C226" s="189"/>
      <c r="D226" s="189" t="s">
        <v>4</v>
      </c>
      <c r="E226" s="189"/>
      <c r="F226" s="189"/>
      <c r="G226" s="2" t="s">
        <v>188</v>
      </c>
    </row>
    <row r="229" spans="1:11" x14ac:dyDescent="0.2">
      <c r="A229" t="s">
        <v>132</v>
      </c>
    </row>
    <row r="230" spans="1:11" x14ac:dyDescent="0.2">
      <c r="A230" t="s">
        <v>133</v>
      </c>
    </row>
    <row r="231" spans="1:11" x14ac:dyDescent="0.2">
      <c r="A231" t="s">
        <v>134</v>
      </c>
    </row>
    <row r="232" spans="1:11" x14ac:dyDescent="0.2">
      <c r="A232" t="s">
        <v>135</v>
      </c>
    </row>
    <row r="233" spans="1:11" ht="24.75" customHeight="1" x14ac:dyDescent="0.2">
      <c r="A233" s="214" t="s">
        <v>136</v>
      </c>
      <c r="B233" s="214"/>
      <c r="C233" s="214"/>
      <c r="D233" s="214"/>
      <c r="E233" s="214"/>
      <c r="F233" s="214"/>
      <c r="G233" s="214"/>
      <c r="H233" s="214"/>
      <c r="I233" s="214"/>
      <c r="J233" s="214"/>
      <c r="K233" s="214"/>
    </row>
    <row r="234" spans="1:11" x14ac:dyDescent="0.2">
      <c r="A234" t="s">
        <v>264</v>
      </c>
    </row>
    <row r="235" spans="1:11" ht="26.25" customHeight="1" x14ac:dyDescent="0.2">
      <c r="A235" s="214" t="s">
        <v>137</v>
      </c>
      <c r="B235" s="214"/>
      <c r="C235" s="214"/>
      <c r="D235" s="214"/>
      <c r="E235" s="214"/>
      <c r="F235" s="214"/>
      <c r="G235" s="214"/>
      <c r="H235" s="214"/>
      <c r="I235" s="214"/>
      <c r="J235" s="214"/>
      <c r="K235" s="214"/>
    </row>
    <row r="236" spans="1:11" ht="25.5" customHeight="1" x14ac:dyDescent="0.2">
      <c r="A236" s="214" t="s">
        <v>138</v>
      </c>
      <c r="B236" s="214"/>
      <c r="C236" s="214"/>
      <c r="D236" s="214"/>
      <c r="E236" s="214"/>
      <c r="F236" s="214"/>
      <c r="G236" s="214"/>
      <c r="H236" s="214"/>
      <c r="I236" s="214"/>
      <c r="J236" s="214"/>
      <c r="K236" s="214"/>
    </row>
    <row r="237" spans="1:11" ht="38.25" customHeight="1" x14ac:dyDescent="0.2">
      <c r="A237" s="210" t="s">
        <v>201</v>
      </c>
      <c r="B237" s="210"/>
      <c r="C237" s="210"/>
      <c r="D237" s="210"/>
      <c r="E237" s="210"/>
      <c r="F237" s="210"/>
      <c r="G237" s="210"/>
      <c r="H237" s="210"/>
      <c r="I237" s="210"/>
      <c r="J237" s="210"/>
      <c r="K237" s="210"/>
    </row>
    <row r="238" spans="1:11" ht="15" customHeight="1" x14ac:dyDescent="0.2">
      <c r="A238" s="215" t="s">
        <v>278</v>
      </c>
      <c r="B238" s="215"/>
      <c r="C238" s="215"/>
      <c r="D238" s="215"/>
      <c r="E238" s="215"/>
      <c r="F238" s="215"/>
      <c r="G238" s="215"/>
      <c r="H238" s="215"/>
      <c r="I238" s="215"/>
      <c r="J238" s="215"/>
      <c r="K238" s="215"/>
    </row>
    <row r="239" spans="1:11" ht="13.5" customHeight="1" x14ac:dyDescent="0.2">
      <c r="A239" s="210" t="s">
        <v>139</v>
      </c>
      <c r="B239" s="210"/>
      <c r="C239" s="210"/>
      <c r="D239" s="210"/>
      <c r="E239" s="210"/>
      <c r="F239" s="210"/>
      <c r="G239" s="210"/>
      <c r="H239" s="210"/>
      <c r="I239" s="210"/>
      <c r="J239" s="210"/>
      <c r="K239" s="210"/>
    </row>
    <row r="240" spans="1:11" ht="52.5" customHeight="1" x14ac:dyDescent="0.2">
      <c r="A240" s="214" t="s">
        <v>140</v>
      </c>
      <c r="B240" s="214"/>
      <c r="C240" s="214"/>
      <c r="D240" s="214"/>
      <c r="E240" s="214"/>
      <c r="F240" s="214"/>
      <c r="G240" s="214"/>
      <c r="H240" s="214"/>
      <c r="I240" s="214"/>
      <c r="J240" s="214"/>
      <c r="K240" s="214"/>
    </row>
    <row r="241" spans="1:11" ht="25.5" customHeight="1" x14ac:dyDescent="0.2">
      <c r="A241" s="214" t="s">
        <v>141</v>
      </c>
      <c r="B241" s="214"/>
      <c r="C241" s="214"/>
      <c r="D241" s="214"/>
      <c r="E241" s="214"/>
      <c r="F241" s="214"/>
      <c r="G241" s="214"/>
      <c r="H241" s="214"/>
      <c r="I241" s="214"/>
      <c r="J241" s="214"/>
      <c r="K241" s="214"/>
    </row>
    <row r="242" spans="1:11" x14ac:dyDescent="0.2">
      <c r="A242" t="s">
        <v>142</v>
      </c>
    </row>
    <row r="243" spans="1:11" ht="54" customHeight="1" x14ac:dyDescent="0.2">
      <c r="A243" s="210" t="s">
        <v>143</v>
      </c>
      <c r="B243" s="210"/>
      <c r="C243" s="210"/>
      <c r="D243" s="210"/>
      <c r="E243" s="210"/>
      <c r="F243" s="210"/>
      <c r="G243" s="210"/>
      <c r="H243" s="210"/>
      <c r="I243" s="210"/>
      <c r="J243" s="210"/>
      <c r="K243" s="210"/>
    </row>
  </sheetData>
  <mergeCells count="125">
    <mergeCell ref="A198:A199"/>
    <mergeCell ref="B198:B199"/>
    <mergeCell ref="C198:C199"/>
    <mergeCell ref="D198:D199"/>
    <mergeCell ref="A200:A201"/>
    <mergeCell ref="B200:B201"/>
    <mergeCell ref="C200:C201"/>
    <mergeCell ref="D200:D201"/>
    <mergeCell ref="A243:K243"/>
    <mergeCell ref="A202:A203"/>
    <mergeCell ref="B202:B203"/>
    <mergeCell ref="C202:C203"/>
    <mergeCell ref="D202:D203"/>
    <mergeCell ref="A233:K233"/>
    <mergeCell ref="A235:K235"/>
    <mergeCell ref="B222:C222"/>
    <mergeCell ref="B223:C223"/>
    <mergeCell ref="B225:C225"/>
    <mergeCell ref="B226:C226"/>
    <mergeCell ref="D223:F223"/>
    <mergeCell ref="D222:F222"/>
    <mergeCell ref="D226:F226"/>
    <mergeCell ref="D225:F225"/>
    <mergeCell ref="A236:K236"/>
    <mergeCell ref="D207:D209"/>
    <mergeCell ref="A237:K237"/>
    <mergeCell ref="A239:K239"/>
    <mergeCell ref="A212:K212"/>
    <mergeCell ref="A240:K240"/>
    <mergeCell ref="A241:K241"/>
    <mergeCell ref="A207:A209"/>
    <mergeCell ref="B207:B209"/>
    <mergeCell ref="C207:C209"/>
    <mergeCell ref="A238:K238"/>
    <mergeCell ref="A196:A197"/>
    <mergeCell ref="B196:B197"/>
    <mergeCell ref="C196:C197"/>
    <mergeCell ref="D196:D197"/>
    <mergeCell ref="A184:A185"/>
    <mergeCell ref="B184:B185"/>
    <mergeCell ref="C184:C185"/>
    <mergeCell ref="D184:D185"/>
    <mergeCell ref="A188:A189"/>
    <mergeCell ref="B188:B189"/>
    <mergeCell ref="C188:C189"/>
    <mergeCell ref="D188:D189"/>
    <mergeCell ref="A190:A191"/>
    <mergeCell ref="B190:B191"/>
    <mergeCell ref="C190:C191"/>
    <mergeCell ref="D190:D191"/>
    <mergeCell ref="A192:A193"/>
    <mergeCell ref="B192:B193"/>
    <mergeCell ref="C192:C193"/>
    <mergeCell ref="D192:D193"/>
    <mergeCell ref="A194:A195"/>
    <mergeCell ref="B194:B195"/>
    <mergeCell ref="C194:C195"/>
    <mergeCell ref="D194:D195"/>
    <mergeCell ref="A180:A181"/>
    <mergeCell ref="B180:B181"/>
    <mergeCell ref="C180:C181"/>
    <mergeCell ref="D180:D181"/>
    <mergeCell ref="A182:A183"/>
    <mergeCell ref="B182:B183"/>
    <mergeCell ref="C182:C183"/>
    <mergeCell ref="D182:D183"/>
    <mergeCell ref="D186:D187"/>
    <mergeCell ref="C186:C187"/>
    <mergeCell ref="B186:B187"/>
    <mergeCell ref="A186:A187"/>
    <mergeCell ref="A178:A179"/>
    <mergeCell ref="B178:B179"/>
    <mergeCell ref="C178:C179"/>
    <mergeCell ref="D178:D179"/>
    <mergeCell ref="A171:A172"/>
    <mergeCell ref="B171:B172"/>
    <mergeCell ref="C171:C172"/>
    <mergeCell ref="D171:D172"/>
    <mergeCell ref="A173:A174"/>
    <mergeCell ref="B173:B174"/>
    <mergeCell ref="C173:C174"/>
    <mergeCell ref="D173:D174"/>
    <mergeCell ref="A175:A177"/>
    <mergeCell ref="B175:B177"/>
    <mergeCell ref="C175:C177"/>
    <mergeCell ref="D175:D177"/>
    <mergeCell ref="A166:A167"/>
    <mergeCell ref="B166:B167"/>
    <mergeCell ref="C166:C167"/>
    <mergeCell ref="D166:D167"/>
    <mergeCell ref="A168:A170"/>
    <mergeCell ref="B168:B170"/>
    <mergeCell ref="C168:C170"/>
    <mergeCell ref="D168:D170"/>
    <mergeCell ref="F26:F27"/>
    <mergeCell ref="G26:G27"/>
    <mergeCell ref="H26:H27"/>
    <mergeCell ref="I26:K26"/>
    <mergeCell ref="A164:A165"/>
    <mergeCell ref="B164:B165"/>
    <mergeCell ref="C164:C165"/>
    <mergeCell ref="D164:D165"/>
    <mergeCell ref="B17:H17"/>
    <mergeCell ref="A22:K22"/>
    <mergeCell ref="A24:A27"/>
    <mergeCell ref="B24:B27"/>
    <mergeCell ref="C24:C27"/>
    <mergeCell ref="D24:E25"/>
    <mergeCell ref="F24:K24"/>
    <mergeCell ref="F25:K25"/>
    <mergeCell ref="D26:D27"/>
    <mergeCell ref="E26:E27"/>
    <mergeCell ref="B20:H20"/>
    <mergeCell ref="J7:K7"/>
    <mergeCell ref="I8:K8"/>
    <mergeCell ref="B10:H10"/>
    <mergeCell ref="B11:H11"/>
    <mergeCell ref="B13:H13"/>
    <mergeCell ref="B15:H15"/>
    <mergeCell ref="I1:K1"/>
    <mergeCell ref="I2:K2"/>
    <mergeCell ref="I3:K3"/>
    <mergeCell ref="I4:K4"/>
    <mergeCell ref="I5:K5"/>
    <mergeCell ref="J6:K6"/>
  </mergeCells>
  <pageMargins left="0.70866141732283472" right="0.70866141732283472" top="0.74803149606299213" bottom="0.74803149606299213" header="0.31496062992125984" footer="0.31496062992125984"/>
  <pageSetup paperSize="9" scale="85" fitToHeight="0" orientation="landscape" r:id="rId1"/>
  <rowBreaks count="10" manualBreakCount="10">
    <brk id="31" max="10" man="1"/>
    <brk id="50" max="10" man="1"/>
    <brk id="65" max="10" man="1"/>
    <brk id="82" max="10" man="1"/>
    <brk id="100" max="10" man="1"/>
    <brk id="113" max="10" man="1"/>
    <brk id="130" max="10" man="1"/>
    <brk id="147" max="10" man="1"/>
    <brk id="170" max="10" man="1"/>
    <brk id="19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BE245"/>
  <sheetViews>
    <sheetView zoomScaleNormal="100" workbookViewId="0">
      <selection activeCell="B164" sqref="B164"/>
    </sheetView>
  </sheetViews>
  <sheetFormatPr defaultRowHeight="12.75" x14ac:dyDescent="0.2"/>
  <cols>
    <col min="1" max="1" width="36.85546875" customWidth="1"/>
    <col min="2" max="2" width="6.5703125" customWidth="1"/>
    <col min="3" max="3" width="8.85546875" customWidth="1"/>
    <col min="4" max="4" width="6.7109375" customWidth="1"/>
    <col min="5" max="5" width="6" customWidth="1"/>
    <col min="6" max="6" width="13.85546875" bestFit="1" customWidth="1"/>
    <col min="7" max="7" width="13.7109375" customWidth="1"/>
    <col min="8" max="9" width="14.7109375" customWidth="1"/>
    <col min="10" max="10" width="13.7109375" customWidth="1"/>
    <col min="11" max="11" width="15.42578125" customWidth="1"/>
  </cols>
  <sheetData>
    <row r="2" spans="1:11" x14ac:dyDescent="0.2">
      <c r="A2" s="63"/>
      <c r="B2" s="63"/>
      <c r="C2" s="63"/>
      <c r="I2" s="190" t="s">
        <v>0</v>
      </c>
      <c r="J2" s="190"/>
      <c r="K2" s="190"/>
    </row>
    <row r="3" spans="1:11" x14ac:dyDescent="0.2">
      <c r="A3" s="63"/>
      <c r="B3" s="63"/>
      <c r="C3" s="63"/>
      <c r="I3" s="192"/>
      <c r="J3" s="192"/>
      <c r="K3" s="192"/>
    </row>
    <row r="4" spans="1:11" ht="26.25" customHeight="1" x14ac:dyDescent="0.2">
      <c r="A4" s="64"/>
      <c r="B4" s="64"/>
      <c r="C4" s="64"/>
      <c r="I4" s="193" t="s">
        <v>1</v>
      </c>
      <c r="J4" s="193"/>
      <c r="K4" s="193"/>
    </row>
    <row r="5" spans="1:11" x14ac:dyDescent="0.2">
      <c r="A5" s="63"/>
      <c r="B5" s="63"/>
      <c r="C5" s="63"/>
      <c r="I5" s="192"/>
      <c r="J5" s="192"/>
      <c r="K5" s="192"/>
    </row>
    <row r="6" spans="1:11" x14ac:dyDescent="0.2">
      <c r="A6" s="63"/>
      <c r="B6" s="63"/>
      <c r="C6" s="63"/>
      <c r="I6" s="189" t="s">
        <v>2</v>
      </c>
      <c r="J6" s="189"/>
      <c r="K6" s="189"/>
    </row>
    <row r="7" spans="1:11" x14ac:dyDescent="0.2">
      <c r="A7" s="65"/>
      <c r="B7" s="63"/>
      <c r="C7" s="63"/>
      <c r="I7" s="1"/>
      <c r="J7" s="192"/>
      <c r="K7" s="192"/>
    </row>
    <row r="8" spans="1:11" x14ac:dyDescent="0.2">
      <c r="A8" s="63"/>
      <c r="B8" s="63"/>
      <c r="C8" s="63"/>
      <c r="I8" s="76" t="s">
        <v>3</v>
      </c>
      <c r="J8" s="189" t="s">
        <v>4</v>
      </c>
      <c r="K8" s="189"/>
    </row>
    <row r="9" spans="1:11" x14ac:dyDescent="0.2">
      <c r="A9" s="62"/>
      <c r="B9" s="62"/>
      <c r="C9" s="62"/>
      <c r="I9" s="190" t="s">
        <v>5</v>
      </c>
      <c r="J9" s="190"/>
      <c r="K9" s="190"/>
    </row>
    <row r="12" spans="1:11" ht="13.5" thickBot="1" x14ac:dyDescent="0.25">
      <c r="B12" s="191" t="s">
        <v>6</v>
      </c>
      <c r="C12" s="191"/>
      <c r="D12" s="191"/>
      <c r="E12" s="191"/>
      <c r="F12" s="191"/>
      <c r="G12" s="191"/>
      <c r="H12" s="191"/>
    </row>
    <row r="13" spans="1:11" x14ac:dyDescent="0.2">
      <c r="B13" s="191" t="s">
        <v>7</v>
      </c>
      <c r="C13" s="191"/>
      <c r="D13" s="191"/>
      <c r="E13" s="191"/>
      <c r="F13" s="191"/>
      <c r="G13" s="191"/>
      <c r="H13" s="191"/>
      <c r="K13" s="3" t="s">
        <v>8</v>
      </c>
    </row>
    <row r="14" spans="1:11" x14ac:dyDescent="0.2">
      <c r="B14" s="76"/>
      <c r="C14" s="76"/>
      <c r="D14" s="76"/>
      <c r="E14" s="76"/>
      <c r="F14" s="76"/>
      <c r="G14" s="76"/>
      <c r="J14" s="4" t="s">
        <v>9</v>
      </c>
      <c r="K14" s="5"/>
    </row>
    <row r="15" spans="1:11" x14ac:dyDescent="0.2">
      <c r="B15" s="190" t="s">
        <v>10</v>
      </c>
      <c r="C15" s="190"/>
      <c r="D15" s="190"/>
      <c r="E15" s="190"/>
      <c r="F15" s="190"/>
      <c r="G15" s="190"/>
      <c r="H15" s="190"/>
      <c r="J15" s="4" t="s">
        <v>11</v>
      </c>
      <c r="K15" s="5"/>
    </row>
    <row r="16" spans="1:11" x14ac:dyDescent="0.2">
      <c r="J16" s="4" t="s">
        <v>12</v>
      </c>
      <c r="K16" s="5"/>
    </row>
    <row r="17" spans="1:11" ht="25.5" x14ac:dyDescent="0.2">
      <c r="A17" s="6" t="s">
        <v>199</v>
      </c>
      <c r="B17" s="192" t="s">
        <v>13</v>
      </c>
      <c r="C17" s="192"/>
      <c r="D17" s="192"/>
      <c r="E17" s="192"/>
      <c r="F17" s="192"/>
      <c r="G17" s="192"/>
      <c r="H17" s="192"/>
      <c r="J17" s="4" t="s">
        <v>11</v>
      </c>
      <c r="K17" s="5"/>
    </row>
    <row r="18" spans="1:11" x14ac:dyDescent="0.2">
      <c r="J18" s="4" t="s">
        <v>14</v>
      </c>
      <c r="K18" s="5"/>
    </row>
    <row r="19" spans="1:11" x14ac:dyDescent="0.2">
      <c r="A19" t="s">
        <v>15</v>
      </c>
      <c r="B19" s="192"/>
      <c r="C19" s="192"/>
      <c r="D19" s="192"/>
      <c r="E19" s="192"/>
      <c r="F19" s="192"/>
      <c r="G19" s="192"/>
      <c r="H19" s="192"/>
      <c r="J19" s="4" t="s">
        <v>16</v>
      </c>
      <c r="K19" s="5"/>
    </row>
    <row r="20" spans="1:11" ht="13.5" thickBot="1" x14ac:dyDescent="0.25">
      <c r="A20" t="s">
        <v>17</v>
      </c>
      <c r="J20" s="4" t="s">
        <v>18</v>
      </c>
      <c r="K20" s="7">
        <v>383</v>
      </c>
    </row>
    <row r="22" spans="1:11" x14ac:dyDescent="0.2">
      <c r="A22" t="s">
        <v>237</v>
      </c>
      <c r="B22" s="192"/>
      <c r="C22" s="192"/>
      <c r="D22" s="192"/>
      <c r="E22" s="192"/>
      <c r="F22" s="192"/>
      <c r="G22" s="192"/>
      <c r="H22" s="192"/>
    </row>
    <row r="23" spans="1:11" x14ac:dyDescent="0.2">
      <c r="B23" s="79"/>
      <c r="C23" s="79"/>
      <c r="D23" s="79"/>
      <c r="E23" s="79"/>
      <c r="F23" s="79"/>
      <c r="G23" s="79"/>
      <c r="H23" s="79"/>
    </row>
    <row r="24" spans="1:11" ht="14.25" x14ac:dyDescent="0.2">
      <c r="A24" s="200" t="s">
        <v>19</v>
      </c>
      <c r="B24" s="200"/>
      <c r="C24" s="200"/>
      <c r="D24" s="200"/>
      <c r="E24" s="200"/>
      <c r="F24" s="200"/>
      <c r="G24" s="200"/>
      <c r="H24" s="200"/>
      <c r="I24" s="200"/>
      <c r="J24" s="200"/>
      <c r="K24" s="200"/>
    </row>
    <row r="26" spans="1:11" ht="15.75" customHeight="1" x14ac:dyDescent="0.2">
      <c r="A26" s="201" t="s">
        <v>20</v>
      </c>
      <c r="B26" s="194" t="s">
        <v>21</v>
      </c>
      <c r="C26" s="202" t="s">
        <v>22</v>
      </c>
      <c r="D26" s="194" t="s">
        <v>23</v>
      </c>
      <c r="E26" s="194"/>
      <c r="F26" s="201" t="s">
        <v>24</v>
      </c>
      <c r="G26" s="201"/>
      <c r="H26" s="201"/>
      <c r="I26" s="201"/>
      <c r="J26" s="201"/>
      <c r="K26" s="201"/>
    </row>
    <row r="27" spans="1:11" ht="24" customHeight="1" x14ac:dyDescent="0.2">
      <c r="A27" s="201"/>
      <c r="B27" s="194"/>
      <c r="C27" s="203"/>
      <c r="D27" s="194"/>
      <c r="E27" s="194"/>
      <c r="F27" s="205" t="s">
        <v>144</v>
      </c>
      <c r="G27" s="205"/>
      <c r="H27" s="205"/>
      <c r="I27" s="205"/>
      <c r="J27" s="205"/>
      <c r="K27" s="205"/>
    </row>
    <row r="28" spans="1:11" ht="41.25" customHeight="1" x14ac:dyDescent="0.2">
      <c r="A28" s="201"/>
      <c r="B28" s="194"/>
      <c r="C28" s="203"/>
      <c r="D28" s="206" t="s">
        <v>25</v>
      </c>
      <c r="E28" s="201" t="s">
        <v>26</v>
      </c>
      <c r="F28" s="201" t="s">
        <v>27</v>
      </c>
      <c r="G28" s="194" t="s">
        <v>28</v>
      </c>
      <c r="H28" s="194" t="s">
        <v>29</v>
      </c>
      <c r="I28" s="194" t="s">
        <v>30</v>
      </c>
      <c r="J28" s="194"/>
      <c r="K28" s="194"/>
    </row>
    <row r="29" spans="1:11" ht="66" customHeight="1" x14ac:dyDescent="0.2">
      <c r="A29" s="201"/>
      <c r="B29" s="194"/>
      <c r="C29" s="204"/>
      <c r="D29" s="206"/>
      <c r="E29" s="201"/>
      <c r="F29" s="201"/>
      <c r="G29" s="194"/>
      <c r="H29" s="194"/>
      <c r="I29" s="77" t="s">
        <v>27</v>
      </c>
      <c r="J29" s="77" t="s">
        <v>31</v>
      </c>
      <c r="K29" s="78" t="s">
        <v>32</v>
      </c>
    </row>
    <row r="30" spans="1:11" x14ac:dyDescent="0.2">
      <c r="A30" s="10">
        <v>1</v>
      </c>
      <c r="B30" s="10">
        <v>2</v>
      </c>
      <c r="C30" s="10">
        <v>3</v>
      </c>
      <c r="D30" s="10">
        <v>4</v>
      </c>
      <c r="E30" s="10" t="s">
        <v>33</v>
      </c>
      <c r="F30" s="10">
        <v>5</v>
      </c>
      <c r="G30" s="10" t="s">
        <v>34</v>
      </c>
      <c r="H30" s="10" t="s">
        <v>35</v>
      </c>
      <c r="I30" s="10" t="s">
        <v>36</v>
      </c>
      <c r="J30" s="10" t="s">
        <v>37</v>
      </c>
      <c r="K30" s="10" t="s">
        <v>38</v>
      </c>
    </row>
    <row r="31" spans="1:11" ht="25.5" x14ac:dyDescent="0.2">
      <c r="A31" s="11" t="s">
        <v>39</v>
      </c>
      <c r="B31" s="12" t="s">
        <v>40</v>
      </c>
      <c r="C31" s="10" t="s">
        <v>41</v>
      </c>
      <c r="D31" s="10" t="s">
        <v>41</v>
      </c>
      <c r="E31" s="10" t="s">
        <v>41</v>
      </c>
      <c r="F31" s="13"/>
      <c r="G31" s="13"/>
      <c r="H31" s="13"/>
      <c r="I31" s="13"/>
      <c r="J31" s="13"/>
      <c r="K31" s="13"/>
    </row>
    <row r="32" spans="1:11" ht="25.5" x14ac:dyDescent="0.2">
      <c r="A32" s="11" t="s">
        <v>42</v>
      </c>
      <c r="B32" s="12" t="s">
        <v>43</v>
      </c>
      <c r="C32" s="10" t="s">
        <v>41</v>
      </c>
      <c r="D32" s="10" t="s">
        <v>41</v>
      </c>
      <c r="E32" s="10" t="s">
        <v>41</v>
      </c>
      <c r="F32" s="13"/>
      <c r="G32" s="13"/>
      <c r="H32" s="13"/>
      <c r="I32" s="13"/>
      <c r="J32" s="13"/>
      <c r="K32" s="13"/>
    </row>
    <row r="33" spans="1:12" x14ac:dyDescent="0.2">
      <c r="A33" s="14" t="s">
        <v>44</v>
      </c>
      <c r="B33" s="15" t="s">
        <v>45</v>
      </c>
      <c r="C33" s="16" t="s">
        <v>41</v>
      </c>
      <c r="D33" s="16" t="s">
        <v>41</v>
      </c>
      <c r="E33" s="16" t="s">
        <v>41</v>
      </c>
      <c r="F33" s="17">
        <f>F34+F45+F57+F65+F71+F74</f>
        <v>0</v>
      </c>
      <c r="G33" s="17">
        <f t="shared" ref="G33:K33" si="0">G34+G45+G57+G65+G71+G74</f>
        <v>0</v>
      </c>
      <c r="H33" s="17">
        <f t="shared" si="0"/>
        <v>0</v>
      </c>
      <c r="I33" s="17">
        <f t="shared" si="0"/>
        <v>0</v>
      </c>
      <c r="J33" s="17">
        <f t="shared" si="0"/>
        <v>0</v>
      </c>
      <c r="K33" s="17">
        <f t="shared" si="0"/>
        <v>0</v>
      </c>
    </row>
    <row r="34" spans="1:12" ht="25.5" x14ac:dyDescent="0.2">
      <c r="A34" s="18" t="s">
        <v>46</v>
      </c>
      <c r="B34" s="19" t="s">
        <v>47</v>
      </c>
      <c r="C34" s="20">
        <v>120</v>
      </c>
      <c r="D34" s="20" t="s">
        <v>41</v>
      </c>
      <c r="E34" s="20" t="s">
        <v>41</v>
      </c>
      <c r="F34" s="21">
        <f>SUM(F36:F44)</f>
        <v>0</v>
      </c>
      <c r="G34" s="21">
        <f t="shared" ref="G34:K34" si="1">SUM(G36:G44)</f>
        <v>0</v>
      </c>
      <c r="H34" s="21">
        <f t="shared" si="1"/>
        <v>0</v>
      </c>
      <c r="I34" s="21">
        <f t="shared" si="1"/>
        <v>0</v>
      </c>
      <c r="J34" s="21">
        <f t="shared" si="1"/>
        <v>0</v>
      </c>
      <c r="K34" s="21">
        <f t="shared" si="1"/>
        <v>0</v>
      </c>
    </row>
    <row r="35" spans="1:12" x14ac:dyDescent="0.2">
      <c r="A35" s="22" t="s">
        <v>48</v>
      </c>
      <c r="B35" s="12"/>
      <c r="C35" s="10"/>
      <c r="D35" s="10"/>
      <c r="E35" s="10"/>
      <c r="F35" s="13"/>
      <c r="G35" s="13"/>
      <c r="H35" s="13"/>
      <c r="I35" s="13"/>
      <c r="J35" s="13"/>
      <c r="K35" s="13"/>
    </row>
    <row r="36" spans="1:12" x14ac:dyDescent="0.2">
      <c r="A36" s="23" t="s">
        <v>49</v>
      </c>
      <c r="B36" s="12" t="s">
        <v>50</v>
      </c>
      <c r="C36" s="10">
        <v>120</v>
      </c>
      <c r="D36" s="10">
        <v>121</v>
      </c>
      <c r="E36" s="10" t="s">
        <v>41</v>
      </c>
      <c r="F36" s="13"/>
      <c r="G36" s="13"/>
      <c r="H36" s="13"/>
      <c r="I36" s="13"/>
      <c r="J36" s="13"/>
      <c r="K36" s="13"/>
    </row>
    <row r="37" spans="1:12" x14ac:dyDescent="0.2">
      <c r="A37" s="23" t="s">
        <v>51</v>
      </c>
      <c r="B37" s="12">
        <v>1120</v>
      </c>
      <c r="C37" s="10">
        <v>120</v>
      </c>
      <c r="D37" s="10">
        <v>122</v>
      </c>
      <c r="E37" s="10" t="s">
        <v>41</v>
      </c>
      <c r="F37" s="13"/>
      <c r="G37" s="13"/>
      <c r="H37" s="13"/>
      <c r="I37" s="13"/>
      <c r="J37" s="13"/>
      <c r="K37" s="13"/>
    </row>
    <row r="38" spans="1:12" ht="25.5" x14ac:dyDescent="0.2">
      <c r="A38" s="23" t="s">
        <v>52</v>
      </c>
      <c r="B38" s="12">
        <v>1130</v>
      </c>
      <c r="C38" s="10">
        <v>120</v>
      </c>
      <c r="D38" s="10">
        <v>123</v>
      </c>
      <c r="E38" s="10" t="s">
        <v>41</v>
      </c>
      <c r="F38" s="13"/>
      <c r="G38" s="13"/>
      <c r="H38" s="13"/>
      <c r="I38" s="13"/>
      <c r="J38" s="13"/>
      <c r="K38" s="13"/>
    </row>
    <row r="39" spans="1:12" ht="25.5" x14ac:dyDescent="0.2">
      <c r="A39" s="23" t="s">
        <v>53</v>
      </c>
      <c r="B39" s="12">
        <v>1140</v>
      </c>
      <c r="C39" s="10">
        <v>120</v>
      </c>
      <c r="D39" s="10">
        <v>124</v>
      </c>
      <c r="E39" s="10" t="s">
        <v>41</v>
      </c>
      <c r="F39" s="13"/>
      <c r="G39" s="13"/>
      <c r="H39" s="13"/>
      <c r="I39" s="13"/>
      <c r="J39" s="13"/>
      <c r="K39" s="13"/>
    </row>
    <row r="40" spans="1:12" ht="25.5" x14ac:dyDescent="0.2">
      <c r="A40" s="23" t="s">
        <v>54</v>
      </c>
      <c r="B40" s="12">
        <v>1150</v>
      </c>
      <c r="C40" s="10">
        <v>120</v>
      </c>
      <c r="D40" s="10">
        <v>125</v>
      </c>
      <c r="E40" s="10" t="s">
        <v>41</v>
      </c>
      <c r="F40" s="13"/>
      <c r="G40" s="13"/>
      <c r="H40" s="13"/>
      <c r="I40" s="13"/>
      <c r="J40" s="13"/>
      <c r="K40" s="13"/>
    </row>
    <row r="41" spans="1:12" ht="25.5" x14ac:dyDescent="0.2">
      <c r="A41" s="23" t="s">
        <v>55</v>
      </c>
      <c r="B41" s="12">
        <v>1160</v>
      </c>
      <c r="C41" s="10">
        <v>120</v>
      </c>
      <c r="D41" s="10">
        <v>126</v>
      </c>
      <c r="E41" s="10" t="s">
        <v>41</v>
      </c>
      <c r="F41" s="13"/>
      <c r="G41" s="13"/>
      <c r="H41" s="13"/>
      <c r="I41" s="13"/>
      <c r="J41" s="13"/>
      <c r="K41" s="13"/>
    </row>
    <row r="42" spans="1:12" ht="25.5" x14ac:dyDescent="0.2">
      <c r="A42" s="23" t="s">
        <v>56</v>
      </c>
      <c r="B42" s="12">
        <v>1170</v>
      </c>
      <c r="C42" s="10">
        <v>120</v>
      </c>
      <c r="D42" s="10">
        <v>127</v>
      </c>
      <c r="E42" s="10" t="s">
        <v>41</v>
      </c>
      <c r="F42" s="13"/>
      <c r="G42" s="13"/>
      <c r="H42" s="13"/>
      <c r="I42" s="13"/>
      <c r="J42" s="13"/>
      <c r="K42" s="13"/>
    </row>
    <row r="43" spans="1:12" ht="63.75" x14ac:dyDescent="0.2">
      <c r="A43" s="23" t="s">
        <v>57</v>
      </c>
      <c r="B43" s="12">
        <v>1180</v>
      </c>
      <c r="C43" s="10">
        <v>120</v>
      </c>
      <c r="D43" s="10">
        <v>128</v>
      </c>
      <c r="E43" s="10" t="s">
        <v>41</v>
      </c>
      <c r="F43" s="13"/>
      <c r="G43" s="13"/>
      <c r="H43" s="13"/>
      <c r="I43" s="13"/>
      <c r="J43" s="13"/>
      <c r="K43" s="13"/>
    </row>
    <row r="44" spans="1:12" x14ac:dyDescent="0.2">
      <c r="A44" s="23" t="s">
        <v>58</v>
      </c>
      <c r="B44" s="12">
        <v>1190</v>
      </c>
      <c r="C44" s="10">
        <v>120</v>
      </c>
      <c r="D44" s="10">
        <v>129</v>
      </c>
      <c r="E44" s="10" t="s">
        <v>41</v>
      </c>
      <c r="F44" s="13"/>
      <c r="G44" s="13"/>
      <c r="H44" s="13"/>
      <c r="I44" s="13"/>
      <c r="J44" s="13"/>
      <c r="K44" s="13"/>
    </row>
    <row r="45" spans="1:12" ht="38.25" x14ac:dyDescent="0.2">
      <c r="A45" s="24" t="s">
        <v>59</v>
      </c>
      <c r="B45" s="19" t="s">
        <v>60</v>
      </c>
      <c r="C45" s="20">
        <v>130</v>
      </c>
      <c r="D45" s="20" t="s">
        <v>41</v>
      </c>
      <c r="E45" s="20" t="s">
        <v>41</v>
      </c>
      <c r="F45" s="21">
        <f>SUM(F47:F56)</f>
        <v>0</v>
      </c>
      <c r="G45" s="21">
        <f t="shared" ref="G45:K45" si="2">SUM(G47:G56)</f>
        <v>0</v>
      </c>
      <c r="H45" s="21">
        <f t="shared" si="2"/>
        <v>0</v>
      </c>
      <c r="I45" s="21">
        <f t="shared" si="2"/>
        <v>0</v>
      </c>
      <c r="J45" s="21">
        <f t="shared" si="2"/>
        <v>0</v>
      </c>
      <c r="K45" s="21">
        <f t="shared" si="2"/>
        <v>0</v>
      </c>
    </row>
    <row r="46" spans="1:12" x14ac:dyDescent="0.2">
      <c r="A46" s="83" t="s">
        <v>206</v>
      </c>
      <c r="B46" s="84"/>
      <c r="C46" s="85"/>
      <c r="D46" s="85"/>
      <c r="E46" s="85"/>
      <c r="F46" s="86"/>
      <c r="G46" s="86"/>
      <c r="H46" s="86"/>
      <c r="I46" s="86"/>
      <c r="J46" s="86"/>
      <c r="K46" s="86"/>
      <c r="L46" s="27"/>
    </row>
    <row r="47" spans="1:12" ht="25.5" x14ac:dyDescent="0.2">
      <c r="A47" s="23" t="s">
        <v>207</v>
      </c>
      <c r="B47" s="12" t="s">
        <v>61</v>
      </c>
      <c r="C47" s="10">
        <v>130</v>
      </c>
      <c r="D47" s="10">
        <v>131</v>
      </c>
      <c r="E47" s="10" t="s">
        <v>41</v>
      </c>
      <c r="F47" s="13"/>
      <c r="G47" s="13"/>
      <c r="H47" s="13"/>
      <c r="I47" s="13"/>
      <c r="J47" s="13"/>
      <c r="K47" s="13"/>
    </row>
    <row r="48" spans="1:12" ht="25.5" x14ac:dyDescent="0.2">
      <c r="A48" s="23" t="s">
        <v>62</v>
      </c>
      <c r="B48" s="10">
        <v>1220</v>
      </c>
      <c r="C48" s="10">
        <v>130</v>
      </c>
      <c r="D48" s="10">
        <v>131</v>
      </c>
      <c r="E48" s="10" t="s">
        <v>41</v>
      </c>
      <c r="F48" s="13"/>
      <c r="G48" s="13"/>
      <c r="H48" s="13"/>
      <c r="I48" s="13"/>
      <c r="J48" s="13"/>
      <c r="K48" s="13"/>
    </row>
    <row r="49" spans="1:57" ht="38.25" x14ac:dyDescent="0.2">
      <c r="A49" s="23" t="s">
        <v>63</v>
      </c>
      <c r="B49" s="10">
        <v>1230</v>
      </c>
      <c r="C49" s="10">
        <v>130</v>
      </c>
      <c r="D49" s="10">
        <v>132</v>
      </c>
      <c r="E49" s="10" t="s">
        <v>41</v>
      </c>
      <c r="F49" s="13"/>
      <c r="G49" s="13"/>
      <c r="H49" s="13"/>
      <c r="I49" s="13"/>
      <c r="J49" s="13"/>
      <c r="K49" s="13"/>
    </row>
    <row r="50" spans="1:57" ht="38.25" x14ac:dyDescent="0.2">
      <c r="A50" s="23" t="s">
        <v>64</v>
      </c>
      <c r="B50" s="10">
        <v>1240</v>
      </c>
      <c r="C50" s="10">
        <v>130</v>
      </c>
      <c r="D50" s="10">
        <v>133</v>
      </c>
      <c r="E50" s="10" t="s">
        <v>41</v>
      </c>
      <c r="F50" s="13"/>
      <c r="G50" s="13"/>
      <c r="H50" s="13"/>
      <c r="I50" s="13"/>
      <c r="J50" s="13"/>
      <c r="K50" s="13"/>
    </row>
    <row r="51" spans="1:57" x14ac:dyDescent="0.2">
      <c r="A51" s="23" t="s">
        <v>65</v>
      </c>
      <c r="B51" s="10">
        <v>1250</v>
      </c>
      <c r="C51" s="10">
        <v>130</v>
      </c>
      <c r="D51" s="10">
        <v>134</v>
      </c>
      <c r="E51" s="10" t="s">
        <v>41</v>
      </c>
      <c r="F51" s="13"/>
      <c r="G51" s="13"/>
      <c r="H51" s="13"/>
      <c r="I51" s="13"/>
      <c r="J51" s="13"/>
      <c r="K51" s="13"/>
    </row>
    <row r="52" spans="1:57" ht="25.5" x14ac:dyDescent="0.2">
      <c r="A52" s="23" t="s">
        <v>66</v>
      </c>
      <c r="B52" s="10">
        <v>1260</v>
      </c>
      <c r="C52" s="10">
        <v>130</v>
      </c>
      <c r="D52" s="10">
        <v>135</v>
      </c>
      <c r="E52" s="10" t="s">
        <v>41</v>
      </c>
      <c r="F52" s="13"/>
      <c r="G52" s="13"/>
      <c r="H52" s="13"/>
      <c r="I52" s="13"/>
      <c r="J52" s="13"/>
      <c r="K52" s="13"/>
    </row>
    <row r="53" spans="1:57" ht="38.25" x14ac:dyDescent="0.2">
      <c r="A53" s="23" t="s">
        <v>67</v>
      </c>
      <c r="B53" s="10">
        <v>1270</v>
      </c>
      <c r="C53" s="10">
        <v>130</v>
      </c>
      <c r="D53" s="10">
        <v>136</v>
      </c>
      <c r="E53" s="10" t="s">
        <v>41</v>
      </c>
      <c r="F53" s="13"/>
      <c r="G53" s="13"/>
      <c r="H53" s="13"/>
      <c r="I53" s="13"/>
      <c r="J53" s="13"/>
      <c r="K53" s="13"/>
    </row>
    <row r="54" spans="1:57" ht="25.5" x14ac:dyDescent="0.2">
      <c r="A54" s="23" t="s">
        <v>68</v>
      </c>
      <c r="B54" s="10">
        <v>1280</v>
      </c>
      <c r="C54" s="10">
        <v>130</v>
      </c>
      <c r="D54" s="10">
        <v>137</v>
      </c>
      <c r="E54" s="10" t="s">
        <v>41</v>
      </c>
      <c r="F54" s="13"/>
      <c r="G54" s="13"/>
      <c r="H54" s="13"/>
      <c r="I54" s="13"/>
      <c r="J54" s="13"/>
      <c r="K54" s="13"/>
    </row>
    <row r="55" spans="1:57" ht="25.5" customHeight="1" x14ac:dyDescent="0.2">
      <c r="A55" s="23" t="s">
        <v>69</v>
      </c>
      <c r="B55" s="10">
        <v>1290</v>
      </c>
      <c r="C55" s="10">
        <v>130</v>
      </c>
      <c r="D55" s="10">
        <v>138</v>
      </c>
      <c r="E55" s="10" t="s">
        <v>41</v>
      </c>
      <c r="F55" s="13"/>
      <c r="G55" s="13"/>
      <c r="H55" s="13"/>
      <c r="I55" s="13"/>
      <c r="J55" s="13"/>
      <c r="K55" s="13"/>
    </row>
    <row r="56" spans="1:57" ht="12.75" customHeight="1" x14ac:dyDescent="0.2">
      <c r="A56" s="23"/>
      <c r="B56" s="10"/>
      <c r="C56" s="10"/>
      <c r="D56" s="10"/>
      <c r="E56" s="10"/>
      <c r="F56" s="13"/>
      <c r="G56" s="13"/>
      <c r="H56" s="13"/>
      <c r="I56" s="13"/>
      <c r="J56" s="13"/>
      <c r="K56" s="13"/>
    </row>
    <row r="57" spans="1:57" ht="25.5" customHeight="1" x14ac:dyDescent="0.2">
      <c r="A57" s="24" t="s">
        <v>70</v>
      </c>
      <c r="B57" s="25">
        <v>1300</v>
      </c>
      <c r="C57" s="25">
        <v>140</v>
      </c>
      <c r="D57" s="20" t="s">
        <v>41</v>
      </c>
      <c r="E57" s="20" t="s">
        <v>41</v>
      </c>
      <c r="F57" s="26">
        <f>SUM(F59:F64)</f>
        <v>0</v>
      </c>
      <c r="G57" s="26">
        <f t="shared" ref="G57:K57" si="3">SUM(G59:G64)</f>
        <v>0</v>
      </c>
      <c r="H57" s="26">
        <f t="shared" si="3"/>
        <v>0</v>
      </c>
      <c r="I57" s="26">
        <f t="shared" si="3"/>
        <v>0</v>
      </c>
      <c r="J57" s="26">
        <f t="shared" si="3"/>
        <v>0</v>
      </c>
      <c r="K57" s="26">
        <f t="shared" si="3"/>
        <v>0</v>
      </c>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57" ht="12.75" customHeight="1" x14ac:dyDescent="0.2">
      <c r="A58" s="83" t="s">
        <v>206</v>
      </c>
      <c r="B58" s="85"/>
      <c r="C58" s="85"/>
      <c r="D58" s="81"/>
      <c r="E58" s="81"/>
      <c r="F58" s="86"/>
      <c r="G58" s="86"/>
      <c r="H58" s="86"/>
      <c r="I58" s="86"/>
      <c r="J58" s="86"/>
      <c r="K58" s="86"/>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1:57" ht="54" customHeight="1" x14ac:dyDescent="0.2">
      <c r="A59" s="80" t="s">
        <v>208</v>
      </c>
      <c r="B59" s="10">
        <v>1310</v>
      </c>
      <c r="C59" s="10">
        <v>140</v>
      </c>
      <c r="D59" s="10">
        <v>141</v>
      </c>
      <c r="E59" s="10" t="s">
        <v>41</v>
      </c>
      <c r="F59" s="13"/>
      <c r="G59" s="13"/>
      <c r="H59" s="13"/>
      <c r="I59" s="13"/>
      <c r="J59" s="13"/>
      <c r="K59" s="13"/>
    </row>
    <row r="60" spans="1:57" ht="25.5" customHeight="1" x14ac:dyDescent="0.2">
      <c r="A60" s="23" t="s">
        <v>71</v>
      </c>
      <c r="B60" s="10">
        <v>1320</v>
      </c>
      <c r="C60" s="10">
        <v>140</v>
      </c>
      <c r="D60" s="10">
        <v>142</v>
      </c>
      <c r="E60" s="10" t="s">
        <v>41</v>
      </c>
      <c r="F60" s="13"/>
      <c r="G60" s="13"/>
      <c r="H60" s="13"/>
      <c r="I60" s="13"/>
      <c r="J60" s="13"/>
      <c r="K60" s="13"/>
    </row>
    <row r="61" spans="1:57" x14ac:dyDescent="0.2">
      <c r="A61" s="23" t="s">
        <v>72</v>
      </c>
      <c r="B61" s="10">
        <v>1330</v>
      </c>
      <c r="C61" s="10">
        <v>140</v>
      </c>
      <c r="D61" s="10">
        <v>143</v>
      </c>
      <c r="E61" s="10" t="s">
        <v>41</v>
      </c>
      <c r="F61" s="13"/>
      <c r="G61" s="13"/>
      <c r="H61" s="13"/>
      <c r="I61" s="13"/>
      <c r="J61" s="13"/>
      <c r="K61" s="13"/>
    </row>
    <row r="62" spans="1:57" ht="25.5" x14ac:dyDescent="0.2">
      <c r="A62" s="23" t="s">
        <v>73</v>
      </c>
      <c r="B62" s="10">
        <v>1340</v>
      </c>
      <c r="C62" s="10">
        <v>140</v>
      </c>
      <c r="D62" s="10">
        <v>144</v>
      </c>
      <c r="E62" s="10" t="s">
        <v>41</v>
      </c>
      <c r="F62" s="13"/>
      <c r="G62" s="13"/>
      <c r="H62" s="13"/>
      <c r="I62" s="13"/>
      <c r="J62" s="13"/>
      <c r="K62" s="13"/>
    </row>
    <row r="63" spans="1:57" ht="25.5" x14ac:dyDescent="0.2">
      <c r="A63" s="23" t="s">
        <v>74</v>
      </c>
      <c r="B63" s="10">
        <v>1350</v>
      </c>
      <c r="C63" s="10">
        <v>140</v>
      </c>
      <c r="D63" s="10">
        <v>145</v>
      </c>
      <c r="E63" s="10" t="s">
        <v>41</v>
      </c>
      <c r="F63" s="13"/>
      <c r="G63" s="13"/>
      <c r="H63" s="13"/>
      <c r="I63" s="13"/>
      <c r="J63" s="13"/>
      <c r="K63" s="13"/>
    </row>
    <row r="64" spans="1:57" x14ac:dyDescent="0.2">
      <c r="A64" s="23"/>
      <c r="B64" s="10"/>
      <c r="C64" s="10"/>
      <c r="D64" s="10"/>
      <c r="E64" s="10"/>
      <c r="F64" s="13"/>
      <c r="G64" s="13"/>
      <c r="H64" s="13"/>
      <c r="I64" s="13"/>
      <c r="J64" s="13"/>
      <c r="K64" s="13"/>
    </row>
    <row r="65" spans="1:11" ht="38.25" x14ac:dyDescent="0.2">
      <c r="A65" s="24" t="s">
        <v>202</v>
      </c>
      <c r="B65" s="20">
        <v>1400</v>
      </c>
      <c r="C65" s="20">
        <v>150</v>
      </c>
      <c r="D65" s="20" t="s">
        <v>41</v>
      </c>
      <c r="E65" s="20" t="s">
        <v>41</v>
      </c>
      <c r="F65" s="21">
        <f>SUM(F66:F70)</f>
        <v>0</v>
      </c>
      <c r="G65" s="21">
        <f t="shared" ref="G65:K65" si="4">SUM(G66:G70)</f>
        <v>0</v>
      </c>
      <c r="H65" s="21">
        <f t="shared" si="4"/>
        <v>0</v>
      </c>
      <c r="I65" s="21">
        <f t="shared" si="4"/>
        <v>0</v>
      </c>
      <c r="J65" s="21">
        <f t="shared" si="4"/>
        <v>0</v>
      </c>
      <c r="K65" s="21">
        <f t="shared" si="4"/>
        <v>0</v>
      </c>
    </row>
    <row r="66" spans="1:11" ht="14.25" customHeight="1" x14ac:dyDescent="0.2">
      <c r="A66" s="29" t="s">
        <v>48</v>
      </c>
      <c r="B66" s="10"/>
      <c r="C66" s="10"/>
      <c r="D66" s="10"/>
      <c r="E66" s="10"/>
      <c r="F66" s="13"/>
      <c r="G66" s="13"/>
      <c r="H66" s="13"/>
      <c r="I66" s="13"/>
      <c r="J66" s="13"/>
      <c r="K66" s="13"/>
    </row>
    <row r="67" spans="1:11" ht="51.75" customHeight="1" x14ac:dyDescent="0.2">
      <c r="A67" s="80" t="s">
        <v>203</v>
      </c>
      <c r="B67" s="10">
        <v>1410</v>
      </c>
      <c r="C67" s="10">
        <v>150</v>
      </c>
      <c r="D67" s="10">
        <v>152</v>
      </c>
      <c r="E67" s="10" t="s">
        <v>41</v>
      </c>
      <c r="F67" s="13"/>
      <c r="G67" s="13"/>
      <c r="H67" s="13"/>
      <c r="I67" s="13"/>
      <c r="J67" s="13"/>
      <c r="K67" s="13"/>
    </row>
    <row r="68" spans="1:11" ht="66.75" customHeight="1" x14ac:dyDescent="0.2">
      <c r="A68" s="80" t="s">
        <v>204</v>
      </c>
      <c r="B68" s="10">
        <v>1420</v>
      </c>
      <c r="C68" s="10">
        <v>150</v>
      </c>
      <c r="D68" s="10">
        <v>155</v>
      </c>
      <c r="E68" s="10" t="s">
        <v>41</v>
      </c>
      <c r="F68" s="13"/>
      <c r="G68" s="13"/>
      <c r="H68" s="13"/>
      <c r="I68" s="13"/>
      <c r="J68" s="13"/>
      <c r="K68" s="13"/>
    </row>
    <row r="69" spans="1:11" ht="50.25" customHeight="1" x14ac:dyDescent="0.2">
      <c r="A69" s="80" t="s">
        <v>76</v>
      </c>
      <c r="B69" s="10">
        <v>1430</v>
      </c>
      <c r="C69" s="10">
        <v>150</v>
      </c>
      <c r="D69" s="10">
        <v>162</v>
      </c>
      <c r="E69" s="10" t="s">
        <v>41</v>
      </c>
      <c r="F69" s="13"/>
      <c r="G69" s="13"/>
      <c r="H69" s="13"/>
      <c r="I69" s="13"/>
      <c r="J69" s="13"/>
      <c r="K69" s="13"/>
    </row>
    <row r="70" spans="1:11" ht="12.75" customHeight="1" x14ac:dyDescent="0.2">
      <c r="A70" s="29"/>
      <c r="B70" s="10"/>
      <c r="C70" s="10"/>
      <c r="D70" s="10"/>
      <c r="E70" s="10"/>
      <c r="F70" s="13"/>
      <c r="G70" s="13"/>
      <c r="H70" s="13"/>
      <c r="I70" s="13"/>
      <c r="J70" s="13"/>
      <c r="K70" s="13"/>
    </row>
    <row r="71" spans="1:11" x14ac:dyDescent="0.2">
      <c r="A71" s="24" t="s">
        <v>75</v>
      </c>
      <c r="B71" s="20">
        <v>1500</v>
      </c>
      <c r="C71" s="20">
        <v>180</v>
      </c>
      <c r="D71" s="20" t="s">
        <v>41</v>
      </c>
      <c r="E71" s="20" t="s">
        <v>41</v>
      </c>
      <c r="F71" s="21">
        <f>SUM(F72:F73)</f>
        <v>0</v>
      </c>
      <c r="G71" s="21">
        <f t="shared" ref="G71:K71" si="5">SUM(G72:G73)</f>
        <v>0</v>
      </c>
      <c r="H71" s="21">
        <f t="shared" si="5"/>
        <v>0</v>
      </c>
      <c r="I71" s="21">
        <f t="shared" si="5"/>
        <v>0</v>
      </c>
      <c r="J71" s="21">
        <f t="shared" si="5"/>
        <v>0</v>
      </c>
      <c r="K71" s="21">
        <f t="shared" si="5"/>
        <v>0</v>
      </c>
    </row>
    <row r="72" spans="1:11" ht="12" customHeight="1" x14ac:dyDescent="0.2">
      <c r="A72" s="22"/>
      <c r="B72" s="10"/>
      <c r="C72" s="10"/>
      <c r="D72" s="10"/>
      <c r="E72" s="10"/>
      <c r="F72" s="13"/>
      <c r="G72" s="13"/>
      <c r="H72" s="13"/>
      <c r="I72" s="13"/>
      <c r="J72" s="13"/>
      <c r="K72" s="13"/>
    </row>
    <row r="73" spans="1:11" x14ac:dyDescent="0.2">
      <c r="A73" s="23"/>
      <c r="B73" s="10"/>
      <c r="C73" s="10"/>
      <c r="D73" s="10"/>
      <c r="E73" s="10"/>
      <c r="F73" s="13"/>
      <c r="G73" s="13"/>
      <c r="H73" s="13"/>
      <c r="I73" s="13"/>
      <c r="J73" s="13"/>
      <c r="K73" s="13"/>
    </row>
    <row r="74" spans="1:11" ht="26.25" customHeight="1" x14ac:dyDescent="0.2">
      <c r="A74" s="24" t="s">
        <v>77</v>
      </c>
      <c r="B74" s="20">
        <v>1900</v>
      </c>
      <c r="C74" s="20" t="s">
        <v>41</v>
      </c>
      <c r="D74" s="20" t="s">
        <v>41</v>
      </c>
      <c r="E74" s="20" t="s">
        <v>41</v>
      </c>
      <c r="F74" s="21">
        <f>SUM(F76:F77)</f>
        <v>0</v>
      </c>
      <c r="G74" s="21">
        <f t="shared" ref="G74:K74" si="6">SUM(G76:G77)</f>
        <v>0</v>
      </c>
      <c r="H74" s="21">
        <f t="shared" si="6"/>
        <v>0</v>
      </c>
      <c r="I74" s="21">
        <f t="shared" si="6"/>
        <v>0</v>
      </c>
      <c r="J74" s="21">
        <f t="shared" si="6"/>
        <v>0</v>
      </c>
      <c r="K74" s="21">
        <f t="shared" si="6"/>
        <v>0</v>
      </c>
    </row>
    <row r="75" spans="1:11" ht="12.75" customHeight="1" x14ac:dyDescent="0.2">
      <c r="A75" s="29" t="s">
        <v>48</v>
      </c>
      <c r="B75" s="81"/>
      <c r="C75" s="81"/>
      <c r="D75" s="81"/>
      <c r="E75" s="81"/>
      <c r="F75" s="82"/>
      <c r="G75" s="82"/>
      <c r="H75" s="82"/>
      <c r="I75" s="82"/>
      <c r="J75" s="82"/>
      <c r="K75" s="82"/>
    </row>
    <row r="76" spans="1:11" ht="27" customHeight="1" x14ac:dyDescent="0.2">
      <c r="A76" s="29" t="s">
        <v>209</v>
      </c>
      <c r="B76" s="10">
        <v>1910</v>
      </c>
      <c r="C76" s="10">
        <v>440</v>
      </c>
      <c r="D76" s="10">
        <v>446</v>
      </c>
      <c r="E76" s="10" t="s">
        <v>41</v>
      </c>
      <c r="F76" s="13"/>
      <c r="G76" s="13"/>
      <c r="H76" s="13"/>
      <c r="I76" s="13"/>
      <c r="J76" s="13"/>
      <c r="K76" s="13"/>
    </row>
    <row r="77" spans="1:11" ht="38.25" x14ac:dyDescent="0.2">
      <c r="A77" s="23" t="s">
        <v>205</v>
      </c>
      <c r="B77" s="10">
        <v>1920</v>
      </c>
      <c r="C77" s="10">
        <v>440</v>
      </c>
      <c r="D77" s="10">
        <v>449</v>
      </c>
      <c r="E77" s="10" t="s">
        <v>41</v>
      </c>
      <c r="F77" s="13"/>
      <c r="G77" s="13"/>
      <c r="H77" s="13"/>
      <c r="I77" s="13"/>
      <c r="J77" s="13"/>
      <c r="K77" s="13"/>
    </row>
    <row r="78" spans="1:11" x14ac:dyDescent="0.2">
      <c r="A78" s="23"/>
      <c r="B78" s="10"/>
      <c r="C78" s="10"/>
      <c r="D78" s="10"/>
      <c r="E78" s="10"/>
      <c r="F78" s="13"/>
      <c r="G78" s="13"/>
      <c r="H78" s="13"/>
      <c r="I78" s="13"/>
      <c r="J78" s="13"/>
      <c r="K78" s="13"/>
    </row>
    <row r="79" spans="1:11" x14ac:dyDescent="0.2">
      <c r="A79" s="30" t="s">
        <v>263</v>
      </c>
      <c r="B79" s="31">
        <v>1980</v>
      </c>
      <c r="C79" s="31" t="s">
        <v>41</v>
      </c>
      <c r="D79" s="31" t="s">
        <v>41</v>
      </c>
      <c r="E79" s="31" t="s">
        <v>41</v>
      </c>
      <c r="F79" s="32">
        <f>SUM(F80)</f>
        <v>0</v>
      </c>
      <c r="G79" s="32">
        <f t="shared" ref="G79:K79" si="7">SUM(G80)</f>
        <v>0</v>
      </c>
      <c r="H79" s="32">
        <f t="shared" si="7"/>
        <v>0</v>
      </c>
      <c r="I79" s="32">
        <f t="shared" si="7"/>
        <v>0</v>
      </c>
      <c r="J79" s="32">
        <f t="shared" si="7"/>
        <v>0</v>
      </c>
      <c r="K79" s="32">
        <f t="shared" si="7"/>
        <v>0</v>
      </c>
    </row>
    <row r="80" spans="1:11" ht="63.75" x14ac:dyDescent="0.2">
      <c r="A80" s="22" t="s">
        <v>240</v>
      </c>
      <c r="B80" s="10">
        <v>1981</v>
      </c>
      <c r="C80" s="10">
        <v>510</v>
      </c>
      <c r="D80" s="10" t="s">
        <v>41</v>
      </c>
      <c r="E80" s="10" t="s">
        <v>41</v>
      </c>
      <c r="F80" s="13"/>
      <c r="G80" s="13"/>
      <c r="H80" s="13"/>
      <c r="I80" s="13"/>
      <c r="J80" s="13"/>
      <c r="K80" s="13"/>
    </row>
    <row r="81" spans="1:11" x14ac:dyDescent="0.2">
      <c r="A81" s="22"/>
      <c r="B81" s="10"/>
      <c r="C81" s="10"/>
      <c r="D81" s="10"/>
      <c r="E81" s="10"/>
      <c r="F81" s="13"/>
      <c r="G81" s="13"/>
      <c r="H81" s="13"/>
      <c r="I81" s="13"/>
      <c r="J81" s="13"/>
      <c r="K81" s="13"/>
    </row>
    <row r="82" spans="1:11" x14ac:dyDescent="0.2">
      <c r="A82" s="33" t="s">
        <v>78</v>
      </c>
      <c r="B82" s="34">
        <v>2000</v>
      </c>
      <c r="C82" s="34" t="s">
        <v>41</v>
      </c>
      <c r="D82" s="34" t="s">
        <v>41</v>
      </c>
      <c r="E82" s="34" t="s">
        <v>41</v>
      </c>
      <c r="F82" s="35">
        <f t="shared" ref="F82:K82" si="8">F83+F86+F95+F100+F107+F124+F139+F144</f>
        <v>0</v>
      </c>
      <c r="G82" s="35">
        <f t="shared" si="8"/>
        <v>0</v>
      </c>
      <c r="H82" s="35">
        <f t="shared" si="8"/>
        <v>0</v>
      </c>
      <c r="I82" s="35">
        <f t="shared" si="8"/>
        <v>0</v>
      </c>
      <c r="J82" s="35">
        <f t="shared" si="8"/>
        <v>0</v>
      </c>
      <c r="K82" s="35">
        <f t="shared" si="8"/>
        <v>0</v>
      </c>
    </row>
    <row r="83" spans="1:11" ht="25.5" x14ac:dyDescent="0.2">
      <c r="A83" s="28" t="s">
        <v>79</v>
      </c>
      <c r="B83" s="10">
        <v>2100</v>
      </c>
      <c r="C83" s="10">
        <v>111</v>
      </c>
      <c r="D83" s="10" t="s">
        <v>41</v>
      </c>
      <c r="E83" s="10" t="s">
        <v>41</v>
      </c>
      <c r="F83" s="13">
        <f>SUM(F84:F85)</f>
        <v>0</v>
      </c>
      <c r="G83" s="13">
        <f t="shared" ref="G83:K83" si="9">SUM(G84:G85)</f>
        <v>0</v>
      </c>
      <c r="H83" s="13">
        <f t="shared" si="9"/>
        <v>0</v>
      </c>
      <c r="I83" s="13">
        <f t="shared" si="9"/>
        <v>0</v>
      </c>
      <c r="J83" s="13">
        <f t="shared" si="9"/>
        <v>0</v>
      </c>
      <c r="K83" s="13">
        <f t="shared" si="9"/>
        <v>0</v>
      </c>
    </row>
    <row r="84" spans="1:11" x14ac:dyDescent="0.2">
      <c r="A84" s="23" t="s">
        <v>80</v>
      </c>
      <c r="B84" s="10">
        <v>2110</v>
      </c>
      <c r="C84" s="10">
        <v>111</v>
      </c>
      <c r="D84" s="10">
        <v>211</v>
      </c>
      <c r="E84" s="10">
        <v>100</v>
      </c>
      <c r="F84" s="13"/>
      <c r="G84" s="13"/>
      <c r="H84" s="13"/>
      <c r="I84" s="13"/>
      <c r="J84" s="13"/>
      <c r="K84" s="13"/>
    </row>
    <row r="85" spans="1:11" ht="25.5" x14ac:dyDescent="0.2">
      <c r="A85" s="23" t="s">
        <v>81</v>
      </c>
      <c r="B85" s="10">
        <v>2111</v>
      </c>
      <c r="C85" s="10">
        <v>111</v>
      </c>
      <c r="D85" s="10">
        <v>266</v>
      </c>
      <c r="E85" s="10">
        <v>100</v>
      </c>
      <c r="F85" s="13"/>
      <c r="G85" s="13"/>
      <c r="H85" s="13"/>
      <c r="I85" s="13"/>
      <c r="J85" s="13"/>
      <c r="K85" s="13"/>
    </row>
    <row r="86" spans="1:11" ht="25.5" x14ac:dyDescent="0.2">
      <c r="A86" s="28" t="s">
        <v>200</v>
      </c>
      <c r="B86" s="10">
        <v>2120</v>
      </c>
      <c r="C86" s="10">
        <v>112</v>
      </c>
      <c r="D86" s="10" t="s">
        <v>41</v>
      </c>
      <c r="E86" s="10" t="s">
        <v>41</v>
      </c>
      <c r="F86" s="13">
        <f>SUM(F87:F94)</f>
        <v>0</v>
      </c>
      <c r="G86" s="13">
        <f t="shared" ref="G86:K86" si="10">SUM(G87:G94)</f>
        <v>0</v>
      </c>
      <c r="H86" s="13">
        <f t="shared" si="10"/>
        <v>0</v>
      </c>
      <c r="I86" s="13">
        <f t="shared" si="10"/>
        <v>0</v>
      </c>
      <c r="J86" s="13">
        <f t="shared" si="10"/>
        <v>0</v>
      </c>
      <c r="K86" s="13">
        <f t="shared" si="10"/>
        <v>0</v>
      </c>
    </row>
    <row r="87" spans="1:11" ht="25.5" x14ac:dyDescent="0.2">
      <c r="A87" s="23" t="s">
        <v>82</v>
      </c>
      <c r="B87" s="10">
        <v>2121</v>
      </c>
      <c r="C87" s="10">
        <v>112</v>
      </c>
      <c r="D87" s="10">
        <v>212</v>
      </c>
      <c r="E87" s="10">
        <v>100</v>
      </c>
      <c r="F87" s="13"/>
      <c r="G87" s="13"/>
      <c r="H87" s="13"/>
      <c r="I87" s="13"/>
      <c r="J87" s="13"/>
      <c r="K87" s="13"/>
    </row>
    <row r="88" spans="1:11" ht="25.5" x14ac:dyDescent="0.2">
      <c r="A88" s="23" t="s">
        <v>83</v>
      </c>
      <c r="B88" s="10">
        <v>2122</v>
      </c>
      <c r="C88" s="10">
        <v>112</v>
      </c>
      <c r="D88" s="10">
        <v>214</v>
      </c>
      <c r="E88" s="10">
        <v>100</v>
      </c>
      <c r="F88" s="13"/>
      <c r="G88" s="13"/>
      <c r="H88" s="13"/>
      <c r="I88" s="13"/>
      <c r="J88" s="13"/>
      <c r="K88" s="13"/>
    </row>
    <row r="89" spans="1:11" x14ac:dyDescent="0.2">
      <c r="A89" s="23" t="s">
        <v>114</v>
      </c>
      <c r="B89" s="10">
        <v>2123</v>
      </c>
      <c r="C89" s="10">
        <v>112</v>
      </c>
      <c r="D89" s="10">
        <v>221</v>
      </c>
      <c r="E89" s="10">
        <v>100</v>
      </c>
      <c r="F89" s="13"/>
      <c r="G89" s="13"/>
      <c r="H89" s="13"/>
      <c r="I89" s="13"/>
      <c r="J89" s="13"/>
      <c r="K89" s="13"/>
    </row>
    <row r="90" spans="1:11" x14ac:dyDescent="0.2">
      <c r="A90" s="23" t="s">
        <v>84</v>
      </c>
      <c r="B90" s="10">
        <v>2124</v>
      </c>
      <c r="C90" s="10">
        <v>112</v>
      </c>
      <c r="D90" s="10">
        <v>222</v>
      </c>
      <c r="E90" s="10">
        <v>100</v>
      </c>
      <c r="F90" s="13"/>
      <c r="G90" s="13"/>
      <c r="H90" s="13"/>
      <c r="I90" s="13"/>
      <c r="J90" s="13"/>
      <c r="K90" s="13"/>
    </row>
    <row r="91" spans="1:11" x14ac:dyDescent="0.2">
      <c r="A91" s="23" t="s">
        <v>85</v>
      </c>
      <c r="B91" s="10">
        <v>2125</v>
      </c>
      <c r="C91" s="10">
        <v>112</v>
      </c>
      <c r="D91" s="10">
        <v>226</v>
      </c>
      <c r="E91" s="10">
        <v>100</v>
      </c>
      <c r="F91" s="13"/>
      <c r="G91" s="13"/>
      <c r="H91" s="13"/>
      <c r="I91" s="13"/>
      <c r="J91" s="13"/>
      <c r="K91" s="13"/>
    </row>
    <row r="92" spans="1:11" ht="25.5" x14ac:dyDescent="0.2">
      <c r="A92" s="23" t="s">
        <v>81</v>
      </c>
      <c r="B92" s="10">
        <v>2126</v>
      </c>
      <c r="C92" s="10">
        <v>112</v>
      </c>
      <c r="D92" s="10">
        <v>266</v>
      </c>
      <c r="E92" s="10">
        <v>100</v>
      </c>
      <c r="F92" s="13"/>
      <c r="G92" s="13"/>
      <c r="H92" s="13"/>
      <c r="I92" s="13"/>
      <c r="J92" s="13"/>
      <c r="K92" s="13"/>
    </row>
    <row r="93" spans="1:11" ht="25.5" x14ac:dyDescent="0.2">
      <c r="A93" s="23" t="s">
        <v>266</v>
      </c>
      <c r="B93" s="10">
        <v>2127</v>
      </c>
      <c r="C93" s="10">
        <v>112</v>
      </c>
      <c r="D93" s="10">
        <v>267</v>
      </c>
      <c r="E93" s="10">
        <v>100</v>
      </c>
      <c r="F93" s="13"/>
      <c r="G93" s="13"/>
      <c r="H93" s="13"/>
      <c r="I93" s="13"/>
      <c r="J93" s="13"/>
      <c r="K93" s="13"/>
    </row>
    <row r="94" spans="1:11" x14ac:dyDescent="0.2">
      <c r="A94" s="22"/>
      <c r="B94" s="10"/>
      <c r="C94" s="10"/>
      <c r="D94" s="10"/>
      <c r="E94" s="10"/>
      <c r="F94" s="13"/>
      <c r="G94" s="13"/>
      <c r="H94" s="13"/>
      <c r="I94" s="13"/>
      <c r="J94" s="13"/>
      <c r="K94" s="13"/>
    </row>
    <row r="95" spans="1:11" ht="37.5" customHeight="1" x14ac:dyDescent="0.2">
      <c r="A95" s="22" t="s">
        <v>86</v>
      </c>
      <c r="B95" s="10">
        <v>2130</v>
      </c>
      <c r="C95" s="10">
        <v>113</v>
      </c>
      <c r="D95" s="10" t="s">
        <v>41</v>
      </c>
      <c r="E95" s="10" t="s">
        <v>41</v>
      </c>
      <c r="F95" s="13">
        <f>SUM(F96:F99)</f>
        <v>0</v>
      </c>
      <c r="G95" s="13">
        <f t="shared" ref="G95:K95" si="11">SUM(G96:G99)</f>
        <v>0</v>
      </c>
      <c r="H95" s="13">
        <f t="shared" si="11"/>
        <v>0</v>
      </c>
      <c r="I95" s="13">
        <f t="shared" si="11"/>
        <v>0</v>
      </c>
      <c r="J95" s="13">
        <f t="shared" si="11"/>
        <v>0</v>
      </c>
      <c r="K95" s="13">
        <f t="shared" si="11"/>
        <v>0</v>
      </c>
    </row>
    <row r="96" spans="1:11" x14ac:dyDescent="0.2">
      <c r="A96" s="23" t="s">
        <v>84</v>
      </c>
      <c r="B96" s="10">
        <v>2131</v>
      </c>
      <c r="C96" s="10">
        <v>113</v>
      </c>
      <c r="D96" s="10">
        <v>222</v>
      </c>
      <c r="E96" s="10">
        <v>100</v>
      </c>
      <c r="F96" s="13"/>
      <c r="G96" s="13"/>
      <c r="H96" s="13"/>
      <c r="I96" s="13"/>
      <c r="J96" s="13"/>
      <c r="K96" s="13"/>
    </row>
    <row r="97" spans="1:11" x14ac:dyDescent="0.2">
      <c r="A97" s="23" t="s">
        <v>85</v>
      </c>
      <c r="B97" s="10">
        <v>2132</v>
      </c>
      <c r="C97" s="10">
        <v>113</v>
      </c>
      <c r="D97" s="10">
        <v>226</v>
      </c>
      <c r="E97" s="10">
        <v>100</v>
      </c>
      <c r="F97" s="13"/>
      <c r="G97" s="13"/>
      <c r="H97" s="13"/>
      <c r="I97" s="13"/>
      <c r="J97" s="13"/>
      <c r="K97" s="13"/>
    </row>
    <row r="98" spans="1:11" ht="25.5" x14ac:dyDescent="0.2">
      <c r="A98" s="23" t="s">
        <v>87</v>
      </c>
      <c r="B98" s="10">
        <v>2133</v>
      </c>
      <c r="C98" s="10">
        <v>113</v>
      </c>
      <c r="D98" s="10">
        <v>296</v>
      </c>
      <c r="E98" s="10">
        <v>100</v>
      </c>
      <c r="F98" s="13"/>
      <c r="G98" s="13"/>
      <c r="H98" s="13"/>
      <c r="I98" s="13"/>
      <c r="J98" s="13"/>
      <c r="K98" s="13"/>
    </row>
    <row r="99" spans="1:11" x14ac:dyDescent="0.2">
      <c r="A99" s="22"/>
      <c r="B99" s="10"/>
      <c r="C99" s="10"/>
      <c r="D99" s="10"/>
      <c r="E99" s="10"/>
      <c r="F99" s="13"/>
      <c r="G99" s="13"/>
      <c r="H99" s="13"/>
      <c r="I99" s="13"/>
      <c r="J99" s="13"/>
      <c r="K99" s="13"/>
    </row>
    <row r="100" spans="1:11" ht="54" customHeight="1" x14ac:dyDescent="0.2">
      <c r="A100" s="22" t="s">
        <v>88</v>
      </c>
      <c r="B100" s="10">
        <v>2140</v>
      </c>
      <c r="C100" s="10">
        <v>119</v>
      </c>
      <c r="D100" s="10" t="s">
        <v>41</v>
      </c>
      <c r="E100" s="10" t="s">
        <v>41</v>
      </c>
      <c r="F100" s="13">
        <f t="shared" ref="F100:K100" si="12">SUM(F101:F106)</f>
        <v>0</v>
      </c>
      <c r="G100" s="13">
        <f t="shared" si="12"/>
        <v>0</v>
      </c>
      <c r="H100" s="13">
        <f t="shared" si="12"/>
        <v>0</v>
      </c>
      <c r="I100" s="13">
        <f t="shared" si="12"/>
        <v>0</v>
      </c>
      <c r="J100" s="13">
        <f t="shared" si="12"/>
        <v>0</v>
      </c>
      <c r="K100" s="13">
        <f t="shared" si="12"/>
        <v>0</v>
      </c>
    </row>
    <row r="101" spans="1:11" ht="25.5" x14ac:dyDescent="0.2">
      <c r="A101" s="23" t="s">
        <v>89</v>
      </c>
      <c r="B101" s="10">
        <v>2141</v>
      </c>
      <c r="C101" s="10">
        <v>119</v>
      </c>
      <c r="D101" s="10">
        <v>213</v>
      </c>
      <c r="E101" s="10">
        <v>100</v>
      </c>
      <c r="F101" s="13"/>
      <c r="G101" s="13"/>
      <c r="H101" s="13"/>
      <c r="I101" s="13"/>
      <c r="J101" s="13"/>
      <c r="K101" s="13"/>
    </row>
    <row r="102" spans="1:11" x14ac:dyDescent="0.2">
      <c r="A102" s="23" t="s">
        <v>84</v>
      </c>
      <c r="B102" s="10">
        <v>2142</v>
      </c>
      <c r="C102" s="10">
        <v>119</v>
      </c>
      <c r="D102" s="10">
        <v>222</v>
      </c>
      <c r="E102" s="10">
        <v>100</v>
      </c>
      <c r="F102" s="13"/>
      <c r="G102" s="13"/>
      <c r="H102" s="13"/>
      <c r="I102" s="13"/>
      <c r="J102" s="13"/>
      <c r="K102" s="13"/>
    </row>
    <row r="103" spans="1:11" ht="51" x14ac:dyDescent="0.2">
      <c r="A103" s="23" t="s">
        <v>265</v>
      </c>
      <c r="B103" s="10">
        <v>2143</v>
      </c>
      <c r="C103" s="10">
        <v>119</v>
      </c>
      <c r="D103" s="10">
        <v>265</v>
      </c>
      <c r="E103" s="10">
        <v>100</v>
      </c>
      <c r="F103" s="13"/>
      <c r="G103" s="13"/>
      <c r="H103" s="13"/>
      <c r="I103" s="13"/>
      <c r="J103" s="13"/>
      <c r="K103" s="13"/>
    </row>
    <row r="104" spans="1:11" ht="25.5" x14ac:dyDescent="0.2">
      <c r="A104" s="23" t="s">
        <v>81</v>
      </c>
      <c r="B104" s="10">
        <v>2144</v>
      </c>
      <c r="C104" s="10">
        <v>119</v>
      </c>
      <c r="D104" s="10">
        <v>266</v>
      </c>
      <c r="E104" s="10">
        <v>100</v>
      </c>
      <c r="F104" s="13"/>
      <c r="G104" s="13"/>
      <c r="H104" s="13"/>
      <c r="I104" s="13"/>
      <c r="J104" s="13"/>
      <c r="K104" s="13"/>
    </row>
    <row r="105" spans="1:11" ht="25.5" x14ac:dyDescent="0.2">
      <c r="A105" s="23" t="s">
        <v>266</v>
      </c>
      <c r="B105" s="10">
        <v>2145</v>
      </c>
      <c r="C105" s="10">
        <v>119</v>
      </c>
      <c r="D105" s="10">
        <v>267</v>
      </c>
      <c r="E105" s="10">
        <v>100</v>
      </c>
      <c r="F105" s="13"/>
      <c r="G105" s="13"/>
      <c r="H105" s="13"/>
      <c r="I105" s="13"/>
      <c r="J105" s="13"/>
      <c r="K105" s="13"/>
    </row>
    <row r="106" spans="1:11" x14ac:dyDescent="0.2">
      <c r="A106" s="22"/>
      <c r="B106" s="10"/>
      <c r="C106" s="10"/>
      <c r="D106" s="10"/>
      <c r="E106" s="10"/>
      <c r="F106" s="13"/>
      <c r="G106" s="13"/>
      <c r="H106" s="13"/>
      <c r="I106" s="13"/>
      <c r="J106" s="13"/>
      <c r="K106" s="13"/>
    </row>
    <row r="107" spans="1:11" ht="27.75" customHeight="1" x14ac:dyDescent="0.2">
      <c r="A107" s="36" t="s">
        <v>90</v>
      </c>
      <c r="B107" s="37">
        <v>2200</v>
      </c>
      <c r="C107" s="37">
        <v>300</v>
      </c>
      <c r="D107" s="37" t="s">
        <v>41</v>
      </c>
      <c r="E107" s="37" t="s">
        <v>41</v>
      </c>
      <c r="F107" s="38">
        <f>F108+F114+F118+F120</f>
        <v>0</v>
      </c>
      <c r="G107" s="38">
        <f t="shared" ref="G107:K107" si="13">G108+G114+G118+G120</f>
        <v>0</v>
      </c>
      <c r="H107" s="38">
        <f t="shared" si="13"/>
        <v>0</v>
      </c>
      <c r="I107" s="38">
        <f t="shared" si="13"/>
        <v>0</v>
      </c>
      <c r="J107" s="38">
        <f t="shared" si="13"/>
        <v>0</v>
      </c>
      <c r="K107" s="38">
        <f t="shared" si="13"/>
        <v>0</v>
      </c>
    </row>
    <row r="108" spans="1:11" ht="51" x14ac:dyDescent="0.2">
      <c r="A108" s="39" t="s">
        <v>91</v>
      </c>
      <c r="B108" s="40">
        <v>2210</v>
      </c>
      <c r="C108" s="40">
        <v>320</v>
      </c>
      <c r="D108" s="40" t="s">
        <v>41</v>
      </c>
      <c r="E108" s="40" t="s">
        <v>41</v>
      </c>
      <c r="F108" s="41">
        <f>F109</f>
        <v>0</v>
      </c>
      <c r="G108" s="41">
        <f t="shared" ref="G108:K108" si="14">G109</f>
        <v>0</v>
      </c>
      <c r="H108" s="41">
        <f t="shared" si="14"/>
        <v>0</v>
      </c>
      <c r="I108" s="41">
        <f t="shared" si="14"/>
        <v>0</v>
      </c>
      <c r="J108" s="41">
        <f t="shared" si="14"/>
        <v>0</v>
      </c>
      <c r="K108" s="41">
        <f t="shared" si="14"/>
        <v>0</v>
      </c>
    </row>
    <row r="109" spans="1:11" ht="51" x14ac:dyDescent="0.2">
      <c r="A109" s="22" t="s">
        <v>92</v>
      </c>
      <c r="B109" s="10">
        <v>2211</v>
      </c>
      <c r="C109" s="10">
        <v>321</v>
      </c>
      <c r="D109" s="10" t="s">
        <v>41</v>
      </c>
      <c r="E109" s="10" t="s">
        <v>41</v>
      </c>
      <c r="F109" s="13">
        <f>SUM(F110:F113)</f>
        <v>0</v>
      </c>
      <c r="G109" s="13">
        <f t="shared" ref="G109:K109" si="15">SUM(G110:G113)</f>
        <v>0</v>
      </c>
      <c r="H109" s="13">
        <f t="shared" si="15"/>
        <v>0</v>
      </c>
      <c r="I109" s="13">
        <f t="shared" si="15"/>
        <v>0</v>
      </c>
      <c r="J109" s="13">
        <f t="shared" si="15"/>
        <v>0</v>
      </c>
      <c r="K109" s="13">
        <f t="shared" si="15"/>
        <v>0</v>
      </c>
    </row>
    <row r="110" spans="1:11" ht="25.5" x14ac:dyDescent="0.2">
      <c r="A110" s="23" t="s">
        <v>93</v>
      </c>
      <c r="B110" s="10">
        <v>2212</v>
      </c>
      <c r="C110" s="10">
        <v>321</v>
      </c>
      <c r="D110" s="10">
        <v>263</v>
      </c>
      <c r="E110" s="10">
        <v>100</v>
      </c>
      <c r="F110" s="13"/>
      <c r="G110" s="13"/>
      <c r="H110" s="13"/>
      <c r="I110" s="13"/>
      <c r="J110" s="13"/>
      <c r="K110" s="13"/>
    </row>
    <row r="111" spans="1:11" ht="37.5" customHeight="1" x14ac:dyDescent="0.2">
      <c r="A111" s="23" t="s">
        <v>94</v>
      </c>
      <c r="B111" s="10">
        <v>2213</v>
      </c>
      <c r="C111" s="10">
        <v>321</v>
      </c>
      <c r="D111" s="10">
        <v>264</v>
      </c>
      <c r="E111" s="10">
        <v>100</v>
      </c>
      <c r="F111" s="13"/>
      <c r="G111" s="13"/>
      <c r="H111" s="13"/>
      <c r="I111" s="13"/>
      <c r="J111" s="13"/>
      <c r="K111" s="13"/>
    </row>
    <row r="112" spans="1:11" ht="27" customHeight="1" x14ac:dyDescent="0.2">
      <c r="A112" s="80" t="s">
        <v>87</v>
      </c>
      <c r="B112" s="10">
        <v>2214</v>
      </c>
      <c r="C112" s="10">
        <v>321</v>
      </c>
      <c r="D112" s="10">
        <v>296</v>
      </c>
      <c r="E112" s="10">
        <v>100</v>
      </c>
      <c r="F112" s="13"/>
      <c r="G112" s="13"/>
      <c r="H112" s="13"/>
      <c r="I112" s="13"/>
      <c r="J112" s="13"/>
      <c r="K112" s="13"/>
    </row>
    <row r="113" spans="1:11" x14ac:dyDescent="0.2">
      <c r="A113" s="22"/>
      <c r="B113" s="10"/>
      <c r="C113" s="10"/>
      <c r="D113" s="10"/>
      <c r="E113" s="10"/>
      <c r="F113" s="13"/>
      <c r="G113" s="13"/>
      <c r="H113" s="13"/>
      <c r="I113" s="13"/>
      <c r="J113" s="13"/>
      <c r="K113" s="13"/>
    </row>
    <row r="114" spans="1:11" ht="54" customHeight="1" x14ac:dyDescent="0.2">
      <c r="A114" s="39" t="s">
        <v>95</v>
      </c>
      <c r="B114" s="40">
        <v>2220</v>
      </c>
      <c r="C114" s="40">
        <v>340</v>
      </c>
      <c r="D114" s="40" t="s">
        <v>41</v>
      </c>
      <c r="E114" s="40" t="s">
        <v>41</v>
      </c>
      <c r="F114" s="41">
        <f>SUM(F115:F117)</f>
        <v>0</v>
      </c>
      <c r="G114" s="41">
        <f t="shared" ref="G114:K114" si="16">SUM(G115:G117)</f>
        <v>0</v>
      </c>
      <c r="H114" s="41">
        <f t="shared" si="16"/>
        <v>0</v>
      </c>
      <c r="I114" s="41">
        <f t="shared" si="16"/>
        <v>0</v>
      </c>
      <c r="J114" s="41">
        <f t="shared" si="16"/>
        <v>0</v>
      </c>
      <c r="K114" s="41">
        <f t="shared" si="16"/>
        <v>0</v>
      </c>
    </row>
    <row r="115" spans="1:11" ht="38.25" x14ac:dyDescent="0.2">
      <c r="A115" s="23" t="s">
        <v>96</v>
      </c>
      <c r="B115" s="10">
        <v>2221</v>
      </c>
      <c r="C115" s="10">
        <v>340</v>
      </c>
      <c r="D115" s="10">
        <v>262</v>
      </c>
      <c r="E115" s="10">
        <v>100</v>
      </c>
      <c r="F115" s="13"/>
      <c r="G115" s="13"/>
      <c r="H115" s="13"/>
      <c r="I115" s="13"/>
      <c r="J115" s="13"/>
      <c r="K115" s="13"/>
    </row>
    <row r="116" spans="1:11" ht="25.5" x14ac:dyDescent="0.2">
      <c r="A116" s="23" t="s">
        <v>87</v>
      </c>
      <c r="B116" s="10">
        <v>2222</v>
      </c>
      <c r="C116" s="10">
        <v>340</v>
      </c>
      <c r="D116" s="10">
        <v>296</v>
      </c>
      <c r="E116" s="10">
        <v>100</v>
      </c>
      <c r="F116" s="13"/>
      <c r="G116" s="13"/>
      <c r="H116" s="13"/>
      <c r="I116" s="13"/>
      <c r="J116" s="13"/>
      <c r="K116" s="13"/>
    </row>
    <row r="117" spans="1:11" x14ac:dyDescent="0.2">
      <c r="A117" s="22"/>
      <c r="B117" s="10"/>
      <c r="C117" s="10"/>
      <c r="D117" s="10"/>
      <c r="E117" s="10"/>
      <c r="F117" s="13"/>
      <c r="G117" s="13"/>
      <c r="H117" s="13"/>
      <c r="I117" s="13"/>
      <c r="J117" s="13"/>
      <c r="K117" s="13"/>
    </row>
    <row r="118" spans="1:11" ht="13.5" customHeight="1" x14ac:dyDescent="0.2">
      <c r="A118" s="39" t="s">
        <v>212</v>
      </c>
      <c r="B118" s="40">
        <v>2230</v>
      </c>
      <c r="C118" s="40">
        <v>350</v>
      </c>
      <c r="D118" s="40">
        <v>296</v>
      </c>
      <c r="E118" s="40">
        <v>100</v>
      </c>
      <c r="F118" s="41"/>
      <c r="G118" s="41"/>
      <c r="H118" s="41"/>
      <c r="I118" s="41"/>
      <c r="J118" s="41"/>
      <c r="K118" s="41"/>
    </row>
    <row r="119" spans="1:11" x14ac:dyDescent="0.2">
      <c r="A119" s="22"/>
      <c r="B119" s="10"/>
      <c r="C119" s="10"/>
      <c r="D119" s="10"/>
      <c r="E119" s="10"/>
      <c r="F119" s="13"/>
      <c r="G119" s="13"/>
      <c r="H119" s="13"/>
      <c r="I119" s="13"/>
      <c r="J119" s="13"/>
      <c r="K119" s="13"/>
    </row>
    <row r="120" spans="1:11" ht="12.75" customHeight="1" x14ac:dyDescent="0.2">
      <c r="A120" s="87" t="s">
        <v>211</v>
      </c>
      <c r="B120" s="40">
        <v>2240</v>
      </c>
      <c r="C120" s="40">
        <v>360</v>
      </c>
      <c r="D120" s="40" t="s">
        <v>41</v>
      </c>
      <c r="E120" s="40" t="s">
        <v>41</v>
      </c>
      <c r="F120" s="41">
        <f>SUM(F121:F123)</f>
        <v>0</v>
      </c>
      <c r="G120" s="41">
        <f t="shared" ref="G120:K120" si="17">SUM(G121:G123)</f>
        <v>0</v>
      </c>
      <c r="H120" s="41">
        <f t="shared" si="17"/>
        <v>0</v>
      </c>
      <c r="I120" s="41">
        <f t="shared" si="17"/>
        <v>0</v>
      </c>
      <c r="J120" s="41">
        <f t="shared" si="17"/>
        <v>0</v>
      </c>
      <c r="K120" s="41">
        <f t="shared" si="17"/>
        <v>0</v>
      </c>
    </row>
    <row r="121" spans="1:11" ht="12.75" customHeight="1" x14ac:dyDescent="0.2">
      <c r="A121" s="23" t="s">
        <v>85</v>
      </c>
      <c r="B121" s="81">
        <v>2241</v>
      </c>
      <c r="C121" s="81">
        <v>360</v>
      </c>
      <c r="D121" s="81">
        <v>226</v>
      </c>
      <c r="E121" s="81"/>
      <c r="F121" s="82"/>
      <c r="G121" s="82"/>
      <c r="H121" s="82"/>
      <c r="I121" s="82"/>
      <c r="J121" s="82"/>
      <c r="K121" s="82"/>
    </row>
    <row r="122" spans="1:11" ht="27.75" customHeight="1" x14ac:dyDescent="0.2">
      <c r="A122" s="80" t="s">
        <v>87</v>
      </c>
      <c r="B122" s="81">
        <v>2242</v>
      </c>
      <c r="C122" s="81">
        <v>360</v>
      </c>
      <c r="D122" s="81">
        <v>296</v>
      </c>
      <c r="E122" s="81">
        <v>100</v>
      </c>
      <c r="F122" s="82"/>
      <c r="G122" s="82"/>
      <c r="H122" s="82"/>
      <c r="I122" s="82"/>
      <c r="J122" s="82"/>
      <c r="K122" s="82"/>
    </row>
    <row r="123" spans="1:11" x14ac:dyDescent="0.2">
      <c r="A123" s="22"/>
      <c r="B123" s="10"/>
      <c r="C123" s="10"/>
      <c r="D123" s="10"/>
      <c r="E123" s="10"/>
      <c r="F123" s="13"/>
      <c r="G123" s="13"/>
      <c r="H123" s="13"/>
      <c r="I123" s="13"/>
      <c r="J123" s="13"/>
      <c r="K123" s="13"/>
    </row>
    <row r="124" spans="1:11" ht="29.25" customHeight="1" x14ac:dyDescent="0.2">
      <c r="A124" s="42" t="s">
        <v>97</v>
      </c>
      <c r="B124" s="43">
        <v>2300</v>
      </c>
      <c r="C124" s="43">
        <v>850</v>
      </c>
      <c r="D124" s="43" t="s">
        <v>41</v>
      </c>
      <c r="E124" s="43" t="s">
        <v>41</v>
      </c>
      <c r="F124" s="44">
        <f>F125+F126+F127</f>
        <v>0</v>
      </c>
      <c r="G124" s="44">
        <f t="shared" ref="G124:K124" si="18">G125+G126+G127</f>
        <v>0</v>
      </c>
      <c r="H124" s="44">
        <f t="shared" si="18"/>
        <v>0</v>
      </c>
      <c r="I124" s="44">
        <f t="shared" si="18"/>
        <v>0</v>
      </c>
      <c r="J124" s="44">
        <f t="shared" si="18"/>
        <v>0</v>
      </c>
      <c r="K124" s="44">
        <f t="shared" si="18"/>
        <v>0</v>
      </c>
    </row>
    <row r="125" spans="1:11" ht="38.25" x14ac:dyDescent="0.2">
      <c r="A125" s="22" t="s">
        <v>98</v>
      </c>
      <c r="B125" s="10">
        <v>2310</v>
      </c>
      <c r="C125" s="10">
        <v>851</v>
      </c>
      <c r="D125" s="10">
        <v>291</v>
      </c>
      <c r="E125" s="10">
        <v>100</v>
      </c>
      <c r="F125" s="13"/>
      <c r="G125" s="13"/>
      <c r="H125" s="13"/>
      <c r="I125" s="13"/>
      <c r="J125" s="13"/>
      <c r="K125" s="13"/>
    </row>
    <row r="126" spans="1:11" ht="51.75" customHeight="1" x14ac:dyDescent="0.2">
      <c r="A126" s="23" t="s">
        <v>99</v>
      </c>
      <c r="B126" s="10">
        <v>2320</v>
      </c>
      <c r="C126" s="10">
        <v>852</v>
      </c>
      <c r="D126" s="10">
        <v>291</v>
      </c>
      <c r="E126" s="10">
        <v>100</v>
      </c>
      <c r="F126" s="13"/>
      <c r="G126" s="13"/>
      <c r="H126" s="13"/>
      <c r="I126" s="13"/>
      <c r="J126" s="13"/>
      <c r="K126" s="13"/>
    </row>
    <row r="127" spans="1:11" ht="37.5" customHeight="1" x14ac:dyDescent="0.2">
      <c r="A127" s="45" t="s">
        <v>100</v>
      </c>
      <c r="B127" s="46">
        <v>2330</v>
      </c>
      <c r="C127" s="46">
        <v>853</v>
      </c>
      <c r="D127" s="46" t="s">
        <v>41</v>
      </c>
      <c r="E127" s="46" t="s">
        <v>41</v>
      </c>
      <c r="F127" s="47">
        <f>SUM(F128:F135)</f>
        <v>0</v>
      </c>
      <c r="G127" s="47">
        <f t="shared" ref="G127:K127" si="19">SUM(G128:G135)</f>
        <v>0</v>
      </c>
      <c r="H127" s="47">
        <f t="shared" si="19"/>
        <v>0</v>
      </c>
      <c r="I127" s="47">
        <f t="shared" si="19"/>
        <v>0</v>
      </c>
      <c r="J127" s="47">
        <f t="shared" si="19"/>
        <v>0</v>
      </c>
      <c r="K127" s="47">
        <f t="shared" si="19"/>
        <v>0</v>
      </c>
    </row>
    <row r="128" spans="1:11" ht="25.5" x14ac:dyDescent="0.2">
      <c r="A128" s="22" t="s">
        <v>101</v>
      </c>
      <c r="B128" s="10">
        <v>2331</v>
      </c>
      <c r="C128" s="10">
        <v>853</v>
      </c>
      <c r="D128" s="10">
        <v>291</v>
      </c>
      <c r="E128" s="10">
        <v>100</v>
      </c>
      <c r="F128" s="13"/>
      <c r="G128" s="13"/>
      <c r="H128" s="13"/>
      <c r="I128" s="13"/>
      <c r="J128" s="13"/>
      <c r="K128" s="13"/>
    </row>
    <row r="129" spans="1:11" ht="51" x14ac:dyDescent="0.2">
      <c r="A129" s="23" t="s">
        <v>102</v>
      </c>
      <c r="B129" s="10">
        <v>2332</v>
      </c>
      <c r="C129" s="10">
        <v>853</v>
      </c>
      <c r="D129" s="10">
        <v>292</v>
      </c>
      <c r="E129" s="10">
        <v>100</v>
      </c>
      <c r="F129" s="13"/>
      <c r="G129" s="13"/>
      <c r="H129" s="13"/>
      <c r="I129" s="13"/>
      <c r="J129" s="13"/>
      <c r="K129" s="13"/>
    </row>
    <row r="130" spans="1:11" ht="51" x14ac:dyDescent="0.2">
      <c r="A130" s="23" t="s">
        <v>103</v>
      </c>
      <c r="B130" s="10">
        <v>2333</v>
      </c>
      <c r="C130" s="10">
        <v>853</v>
      </c>
      <c r="D130" s="10">
        <v>293</v>
      </c>
      <c r="E130" s="10">
        <v>100</v>
      </c>
      <c r="F130" s="13"/>
      <c r="G130" s="13"/>
      <c r="H130" s="13"/>
      <c r="I130" s="13"/>
      <c r="J130" s="13"/>
      <c r="K130" s="13"/>
    </row>
    <row r="131" spans="1:11" ht="25.5" x14ac:dyDescent="0.2">
      <c r="A131" s="23" t="s">
        <v>104</v>
      </c>
      <c r="B131" s="10">
        <v>2334</v>
      </c>
      <c r="C131" s="10">
        <v>853</v>
      </c>
      <c r="D131" s="10">
        <v>294</v>
      </c>
      <c r="E131" s="10">
        <v>100</v>
      </c>
      <c r="F131" s="13"/>
      <c r="G131" s="13"/>
      <c r="H131" s="13"/>
      <c r="I131" s="13"/>
      <c r="J131" s="13"/>
      <c r="K131" s="13"/>
    </row>
    <row r="132" spans="1:11" x14ac:dyDescent="0.2">
      <c r="A132" s="23" t="s">
        <v>105</v>
      </c>
      <c r="B132" s="10">
        <v>2335</v>
      </c>
      <c r="C132" s="10">
        <v>853</v>
      </c>
      <c r="D132" s="10">
        <v>295</v>
      </c>
      <c r="E132" s="10">
        <v>100</v>
      </c>
      <c r="F132" s="13"/>
      <c r="G132" s="13"/>
      <c r="H132" s="13"/>
      <c r="I132" s="13"/>
      <c r="J132" s="13"/>
      <c r="K132" s="13"/>
    </row>
    <row r="133" spans="1:11" ht="25.5" x14ac:dyDescent="0.2">
      <c r="A133" s="23" t="s">
        <v>87</v>
      </c>
      <c r="B133" s="10">
        <v>2336</v>
      </c>
      <c r="C133" s="10">
        <v>853</v>
      </c>
      <c r="D133" s="10">
        <v>296</v>
      </c>
      <c r="E133" s="10">
        <v>100</v>
      </c>
      <c r="F133" s="13"/>
      <c r="G133" s="13"/>
      <c r="H133" s="13"/>
      <c r="I133" s="13"/>
      <c r="J133" s="13"/>
      <c r="K133" s="13"/>
    </row>
    <row r="134" spans="1:11" ht="25.5" x14ac:dyDescent="0.2">
      <c r="A134" s="23" t="s">
        <v>106</v>
      </c>
      <c r="B134" s="10">
        <v>2337</v>
      </c>
      <c r="C134" s="10">
        <v>853</v>
      </c>
      <c r="D134" s="10">
        <v>297</v>
      </c>
      <c r="E134" s="10">
        <v>100</v>
      </c>
      <c r="F134" s="13"/>
      <c r="G134" s="13"/>
      <c r="H134" s="13"/>
      <c r="I134" s="13"/>
      <c r="J134" s="13"/>
      <c r="K134" s="13"/>
    </row>
    <row r="135" spans="1:11" x14ac:dyDescent="0.2">
      <c r="A135" s="22"/>
      <c r="B135" s="10"/>
      <c r="C135" s="10"/>
      <c r="D135" s="10"/>
      <c r="E135" s="10"/>
      <c r="F135" s="13"/>
      <c r="G135" s="13"/>
      <c r="H135" s="13"/>
      <c r="I135" s="13"/>
      <c r="J135" s="13"/>
      <c r="K135" s="13"/>
    </row>
    <row r="136" spans="1:11" ht="27" customHeight="1" x14ac:dyDescent="0.2">
      <c r="A136" s="22" t="s">
        <v>107</v>
      </c>
      <c r="B136" s="10">
        <v>2400</v>
      </c>
      <c r="C136" s="10" t="s">
        <v>41</v>
      </c>
      <c r="D136" s="10" t="s">
        <v>41</v>
      </c>
      <c r="E136" s="10" t="s">
        <v>41</v>
      </c>
      <c r="F136" s="13">
        <f>SUM(F137:F138)</f>
        <v>0</v>
      </c>
      <c r="G136" s="13">
        <f t="shared" ref="G136:K136" si="20">SUM(G137:G138)</f>
        <v>0</v>
      </c>
      <c r="H136" s="13">
        <f t="shared" si="20"/>
        <v>0</v>
      </c>
      <c r="I136" s="13">
        <f t="shared" si="20"/>
        <v>0</v>
      </c>
      <c r="J136" s="13">
        <f t="shared" si="20"/>
        <v>0</v>
      </c>
      <c r="K136" s="13">
        <f t="shared" si="20"/>
        <v>0</v>
      </c>
    </row>
    <row r="137" spans="1:11" ht="25.5" x14ac:dyDescent="0.2">
      <c r="A137" s="22" t="s">
        <v>108</v>
      </c>
      <c r="B137" s="10">
        <v>2420</v>
      </c>
      <c r="C137" s="10">
        <v>862</v>
      </c>
      <c r="D137" s="10">
        <v>253</v>
      </c>
      <c r="E137" s="10">
        <v>100</v>
      </c>
      <c r="F137" s="13"/>
      <c r="G137" s="13"/>
      <c r="H137" s="13"/>
      <c r="I137" s="13"/>
      <c r="J137" s="13"/>
      <c r="K137" s="13"/>
    </row>
    <row r="138" spans="1:11" x14ac:dyDescent="0.2">
      <c r="A138" s="22"/>
      <c r="B138" s="10"/>
      <c r="C138" s="10"/>
      <c r="D138" s="10"/>
      <c r="E138" s="10"/>
      <c r="F138" s="13"/>
      <c r="G138" s="13"/>
      <c r="H138" s="13"/>
      <c r="I138" s="13"/>
      <c r="J138" s="13"/>
      <c r="K138" s="13"/>
    </row>
    <row r="139" spans="1:11" ht="28.5" customHeight="1" x14ac:dyDescent="0.2">
      <c r="A139" s="48" t="s">
        <v>109</v>
      </c>
      <c r="B139" s="49">
        <v>2500</v>
      </c>
      <c r="C139" s="49" t="s">
        <v>41</v>
      </c>
      <c r="D139" s="49" t="s">
        <v>41</v>
      </c>
      <c r="E139" s="49" t="s">
        <v>41</v>
      </c>
      <c r="F139" s="50">
        <f>F140</f>
        <v>0</v>
      </c>
      <c r="G139" s="50">
        <f t="shared" ref="G139:K139" si="21">G140</f>
        <v>0</v>
      </c>
      <c r="H139" s="50">
        <f t="shared" si="21"/>
        <v>0</v>
      </c>
      <c r="I139" s="50">
        <f t="shared" si="21"/>
        <v>0</v>
      </c>
      <c r="J139" s="50">
        <f t="shared" si="21"/>
        <v>0</v>
      </c>
      <c r="K139" s="50">
        <f t="shared" si="21"/>
        <v>0</v>
      </c>
    </row>
    <row r="140" spans="1:11" ht="51" customHeight="1" x14ac:dyDescent="0.2">
      <c r="A140" s="51" t="s">
        <v>110</v>
      </c>
      <c r="B140" s="52">
        <v>2520</v>
      </c>
      <c r="C140" s="52">
        <v>831</v>
      </c>
      <c r="D140" s="52" t="s">
        <v>41</v>
      </c>
      <c r="E140" s="52" t="s">
        <v>41</v>
      </c>
      <c r="F140" s="53">
        <f>SUM(F141:F143)</f>
        <v>0</v>
      </c>
      <c r="G140" s="53">
        <f t="shared" ref="G140:K140" si="22">SUM(G141:G143)</f>
        <v>0</v>
      </c>
      <c r="H140" s="53">
        <f t="shared" si="22"/>
        <v>0</v>
      </c>
      <c r="I140" s="53">
        <f t="shared" si="22"/>
        <v>0</v>
      </c>
      <c r="J140" s="53">
        <f t="shared" si="22"/>
        <v>0</v>
      </c>
      <c r="K140" s="53">
        <f t="shared" si="22"/>
        <v>0</v>
      </c>
    </row>
    <row r="141" spans="1:11" ht="38.25" x14ac:dyDescent="0.2">
      <c r="A141" s="23" t="s">
        <v>111</v>
      </c>
      <c r="B141" s="10">
        <v>2521</v>
      </c>
      <c r="C141" s="10">
        <v>831</v>
      </c>
      <c r="D141" s="10">
        <v>296</v>
      </c>
      <c r="E141" s="10">
        <v>100</v>
      </c>
      <c r="F141" s="13"/>
      <c r="G141" s="13"/>
      <c r="H141" s="13"/>
      <c r="I141" s="13"/>
      <c r="J141" s="13"/>
      <c r="K141" s="13"/>
    </row>
    <row r="142" spans="1:11" ht="25.5" x14ac:dyDescent="0.2">
      <c r="A142" s="23" t="s">
        <v>106</v>
      </c>
      <c r="B142" s="10">
        <v>2522</v>
      </c>
      <c r="C142" s="10">
        <v>831</v>
      </c>
      <c r="D142" s="10">
        <v>297</v>
      </c>
      <c r="E142" s="10">
        <v>100</v>
      </c>
      <c r="F142" s="13"/>
      <c r="G142" s="13"/>
      <c r="H142" s="13"/>
      <c r="I142" s="13"/>
      <c r="J142" s="13"/>
      <c r="K142" s="13"/>
    </row>
    <row r="143" spans="1:11" x14ac:dyDescent="0.2">
      <c r="A143" s="22"/>
      <c r="B143" s="10"/>
      <c r="C143" s="10"/>
      <c r="D143" s="10"/>
      <c r="E143" s="10"/>
      <c r="F143" s="13"/>
      <c r="G143" s="13"/>
      <c r="H143" s="13"/>
      <c r="I143" s="13"/>
      <c r="J143" s="13"/>
      <c r="K143" s="13"/>
    </row>
    <row r="144" spans="1:11" ht="25.5" x14ac:dyDescent="0.2">
      <c r="A144" s="54" t="s">
        <v>276</v>
      </c>
      <c r="B144" s="55">
        <v>2600</v>
      </c>
      <c r="C144" s="55" t="s">
        <v>41</v>
      </c>
      <c r="D144" s="55" t="s">
        <v>41</v>
      </c>
      <c r="E144" s="55" t="s">
        <v>41</v>
      </c>
      <c r="F144" s="56">
        <f>F154+F164+F149+F206</f>
        <v>0</v>
      </c>
      <c r="G144" s="56">
        <f t="shared" ref="G144:K144" si="23">G154+G164+G149+G206</f>
        <v>0</v>
      </c>
      <c r="H144" s="56">
        <f t="shared" si="23"/>
        <v>0</v>
      </c>
      <c r="I144" s="56">
        <f t="shared" si="23"/>
        <v>0</v>
      </c>
      <c r="J144" s="56">
        <f t="shared" si="23"/>
        <v>0</v>
      </c>
      <c r="K144" s="56">
        <f t="shared" si="23"/>
        <v>0</v>
      </c>
    </row>
    <row r="145" spans="1:12" x14ac:dyDescent="0.2">
      <c r="A145" s="54" t="s">
        <v>48</v>
      </c>
      <c r="B145" s="55"/>
      <c r="C145" s="55"/>
      <c r="D145" s="55"/>
      <c r="E145" s="55"/>
      <c r="F145" s="56"/>
      <c r="G145" s="56"/>
      <c r="H145" s="56"/>
      <c r="I145" s="56"/>
      <c r="J145" s="56"/>
      <c r="K145" s="56"/>
    </row>
    <row r="146" spans="1:12" ht="26.25" customHeight="1" x14ac:dyDescent="0.2">
      <c r="A146" s="54" t="s">
        <v>213</v>
      </c>
      <c r="B146" s="55">
        <v>2601</v>
      </c>
      <c r="C146" s="88" t="s">
        <v>258</v>
      </c>
      <c r="D146" s="55"/>
      <c r="E146" s="88" t="s">
        <v>214</v>
      </c>
      <c r="F146" s="56"/>
      <c r="G146" s="56"/>
      <c r="H146" s="56"/>
      <c r="I146" s="56"/>
      <c r="J146" s="56"/>
      <c r="K146" s="56"/>
    </row>
    <row r="147" spans="1:12" ht="28.5" customHeight="1" x14ac:dyDescent="0.2">
      <c r="A147" s="89" t="s">
        <v>229</v>
      </c>
      <c r="B147" s="55">
        <v>2602</v>
      </c>
      <c r="C147" s="88" t="s">
        <v>259</v>
      </c>
      <c r="D147" s="55"/>
      <c r="E147" s="55">
        <v>230</v>
      </c>
      <c r="F147" s="56"/>
      <c r="G147" s="56"/>
      <c r="H147" s="56"/>
      <c r="I147" s="56"/>
      <c r="J147" s="56"/>
      <c r="K147" s="56"/>
    </row>
    <row r="148" spans="1:12" ht="25.5" x14ac:dyDescent="0.2">
      <c r="A148" s="54" t="s">
        <v>236</v>
      </c>
      <c r="B148" s="55">
        <v>2603</v>
      </c>
      <c r="C148" s="88" t="s">
        <v>259</v>
      </c>
      <c r="D148" s="55"/>
      <c r="E148" s="55">
        <v>100</v>
      </c>
      <c r="F148" s="56"/>
      <c r="G148" s="56"/>
      <c r="H148" s="56"/>
      <c r="I148" s="56"/>
      <c r="J148" s="56"/>
      <c r="K148" s="56"/>
    </row>
    <row r="149" spans="1:12" ht="38.25" x14ac:dyDescent="0.2">
      <c r="A149" s="135" t="s">
        <v>260</v>
      </c>
      <c r="B149" s="52">
        <v>2620</v>
      </c>
      <c r="C149" s="52">
        <v>241</v>
      </c>
      <c r="D149" s="52" t="s">
        <v>41</v>
      </c>
      <c r="E149" s="52" t="s">
        <v>41</v>
      </c>
      <c r="F149" s="53">
        <f>SUM(F150:F153)</f>
        <v>0</v>
      </c>
      <c r="G149" s="53">
        <f t="shared" ref="G149:K149" si="24">SUM(G150:G153)</f>
        <v>0</v>
      </c>
      <c r="H149" s="53">
        <f t="shared" si="24"/>
        <v>0</v>
      </c>
      <c r="I149" s="53">
        <f t="shared" si="24"/>
        <v>0</v>
      </c>
      <c r="J149" s="53">
        <f t="shared" si="24"/>
        <v>0</v>
      </c>
      <c r="K149" s="53">
        <f t="shared" si="24"/>
        <v>0</v>
      </c>
      <c r="L149" s="95"/>
    </row>
    <row r="150" spans="1:12" x14ac:dyDescent="0.2">
      <c r="A150" s="83" t="s">
        <v>215</v>
      </c>
      <c r="B150" s="81"/>
      <c r="C150" s="81"/>
      <c r="D150" s="81"/>
      <c r="E150" s="81"/>
      <c r="F150" s="82"/>
      <c r="G150" s="82"/>
      <c r="H150" s="82"/>
      <c r="I150" s="82"/>
      <c r="J150" s="82"/>
      <c r="K150" s="82"/>
      <c r="L150" s="95"/>
    </row>
    <row r="151" spans="1:12" x14ac:dyDescent="0.2">
      <c r="A151" s="23" t="s">
        <v>85</v>
      </c>
      <c r="B151" s="81">
        <v>2621</v>
      </c>
      <c r="C151" s="81">
        <v>241</v>
      </c>
      <c r="D151" s="81">
        <v>226</v>
      </c>
      <c r="E151" s="81"/>
      <c r="F151" s="82"/>
      <c r="G151" s="82"/>
      <c r="H151" s="82"/>
      <c r="I151" s="82"/>
      <c r="J151" s="82"/>
      <c r="K151" s="82"/>
      <c r="L151" s="95"/>
    </row>
    <row r="152" spans="1:12" ht="25.5" x14ac:dyDescent="0.2">
      <c r="A152" s="23" t="s">
        <v>210</v>
      </c>
      <c r="B152" s="81">
        <v>2622</v>
      </c>
      <c r="C152" s="81">
        <v>241</v>
      </c>
      <c r="D152" s="81">
        <v>320</v>
      </c>
      <c r="E152" s="81"/>
      <c r="F152" s="82"/>
      <c r="G152" s="82"/>
      <c r="H152" s="82"/>
      <c r="I152" s="82"/>
      <c r="J152" s="82"/>
      <c r="K152" s="82"/>
      <c r="L152" s="95"/>
    </row>
    <row r="153" spans="1:12" x14ac:dyDescent="0.2">
      <c r="A153" s="118"/>
      <c r="B153" s="81"/>
      <c r="C153" s="119"/>
      <c r="D153" s="81"/>
      <c r="E153" s="81"/>
      <c r="F153" s="82"/>
      <c r="G153" s="82"/>
      <c r="H153" s="82"/>
      <c r="I153" s="82"/>
      <c r="J153" s="82"/>
      <c r="K153" s="82"/>
      <c r="L153" s="95"/>
    </row>
    <row r="154" spans="1:12" ht="38.25" x14ac:dyDescent="0.2">
      <c r="A154" s="136" t="s">
        <v>280</v>
      </c>
      <c r="B154" s="57">
        <v>2630</v>
      </c>
      <c r="C154" s="57">
        <v>243</v>
      </c>
      <c r="D154" s="57" t="s">
        <v>41</v>
      </c>
      <c r="E154" s="57" t="s">
        <v>41</v>
      </c>
      <c r="F154" s="58">
        <f>SUM(F156:F163)</f>
        <v>0</v>
      </c>
      <c r="G154" s="58">
        <f t="shared" ref="G154:K154" si="25">SUM(G156:G163)</f>
        <v>0</v>
      </c>
      <c r="H154" s="58">
        <f t="shared" si="25"/>
        <v>0</v>
      </c>
      <c r="I154" s="58">
        <f t="shared" si="25"/>
        <v>0</v>
      </c>
      <c r="J154" s="58">
        <f t="shared" si="25"/>
        <v>0</v>
      </c>
      <c r="K154" s="58">
        <f t="shared" si="25"/>
        <v>0</v>
      </c>
    </row>
    <row r="155" spans="1:12" x14ac:dyDescent="0.2">
      <c r="A155" s="83" t="s">
        <v>215</v>
      </c>
      <c r="B155" s="81"/>
      <c r="C155" s="81"/>
      <c r="D155" s="81"/>
      <c r="E155" s="81"/>
      <c r="F155" s="82"/>
      <c r="G155" s="82"/>
      <c r="H155" s="82"/>
      <c r="I155" s="82"/>
      <c r="J155" s="82"/>
      <c r="K155" s="82"/>
    </row>
    <row r="156" spans="1:12" ht="26.25" customHeight="1" x14ac:dyDescent="0.2">
      <c r="A156" s="90" t="s">
        <v>117</v>
      </c>
      <c r="B156" s="81">
        <v>2631</v>
      </c>
      <c r="C156" s="81">
        <v>243</v>
      </c>
      <c r="D156" s="81">
        <v>225</v>
      </c>
      <c r="E156" s="81"/>
      <c r="F156" s="82"/>
      <c r="G156" s="82"/>
      <c r="H156" s="82"/>
      <c r="I156" s="82"/>
      <c r="J156" s="82"/>
      <c r="K156" s="82"/>
    </row>
    <row r="157" spans="1:12" x14ac:dyDescent="0.2">
      <c r="A157" s="23" t="s">
        <v>85</v>
      </c>
      <c r="B157" s="10">
        <v>2632</v>
      </c>
      <c r="C157" s="10">
        <v>243</v>
      </c>
      <c r="D157" s="10">
        <v>226</v>
      </c>
      <c r="E157" s="10"/>
      <c r="F157" s="13"/>
      <c r="G157" s="13"/>
      <c r="H157" s="13"/>
      <c r="I157" s="13"/>
      <c r="J157" s="13"/>
      <c r="K157" s="13"/>
    </row>
    <row r="158" spans="1:12" ht="25.5" x14ac:dyDescent="0.2">
      <c r="A158" s="23" t="s">
        <v>112</v>
      </c>
      <c r="B158" s="10">
        <v>2633</v>
      </c>
      <c r="C158" s="10">
        <v>243</v>
      </c>
      <c r="D158" s="10">
        <v>228</v>
      </c>
      <c r="E158" s="10"/>
      <c r="F158" s="13"/>
      <c r="G158" s="13"/>
      <c r="H158" s="13"/>
      <c r="I158" s="13"/>
      <c r="J158" s="13"/>
      <c r="K158" s="13"/>
    </row>
    <row r="159" spans="1:12" ht="25.5" x14ac:dyDescent="0.2">
      <c r="A159" s="23" t="s">
        <v>113</v>
      </c>
      <c r="B159" s="10">
        <v>2634</v>
      </c>
      <c r="C159" s="10">
        <v>243</v>
      </c>
      <c r="D159" s="10">
        <v>310</v>
      </c>
      <c r="E159" s="10"/>
      <c r="F159" s="13"/>
      <c r="G159" s="13"/>
      <c r="H159" s="13"/>
      <c r="I159" s="13"/>
      <c r="J159" s="13"/>
      <c r="K159" s="13"/>
    </row>
    <row r="160" spans="1:12" ht="25.5" x14ac:dyDescent="0.2">
      <c r="A160" s="23" t="s">
        <v>123</v>
      </c>
      <c r="B160" s="10">
        <v>2635</v>
      </c>
      <c r="C160" s="10">
        <v>243</v>
      </c>
      <c r="D160" s="10">
        <v>344</v>
      </c>
      <c r="E160" s="10"/>
      <c r="F160" s="13"/>
      <c r="G160" s="13"/>
      <c r="H160" s="13"/>
      <c r="I160" s="13"/>
      <c r="J160" s="13"/>
      <c r="K160" s="13"/>
    </row>
    <row r="161" spans="1:11" ht="25.5" x14ac:dyDescent="0.2">
      <c r="A161" s="23" t="s">
        <v>125</v>
      </c>
      <c r="B161" s="10">
        <v>2636</v>
      </c>
      <c r="C161" s="10">
        <v>243</v>
      </c>
      <c r="D161" s="10">
        <v>346</v>
      </c>
      <c r="E161" s="10"/>
      <c r="F161" s="13"/>
      <c r="G161" s="13"/>
      <c r="H161" s="13"/>
      <c r="I161" s="13"/>
      <c r="J161" s="13"/>
      <c r="K161" s="13"/>
    </row>
    <row r="162" spans="1:11" ht="38.25" x14ac:dyDescent="0.2">
      <c r="A162" s="23" t="s">
        <v>126</v>
      </c>
      <c r="B162" s="10">
        <v>2637</v>
      </c>
      <c r="C162" s="10">
        <v>243</v>
      </c>
      <c r="D162" s="10">
        <v>347</v>
      </c>
      <c r="E162" s="10"/>
      <c r="F162" s="13"/>
      <c r="G162" s="13"/>
      <c r="H162" s="13"/>
      <c r="I162" s="13"/>
      <c r="J162" s="13"/>
      <c r="K162" s="13"/>
    </row>
    <row r="163" spans="1:11" x14ac:dyDescent="0.2">
      <c r="A163" s="22"/>
      <c r="B163" s="10"/>
      <c r="C163" s="10"/>
      <c r="D163" s="10"/>
      <c r="E163" s="10"/>
      <c r="F163" s="13"/>
      <c r="G163" s="13"/>
      <c r="H163" s="13"/>
      <c r="I163" s="13"/>
      <c r="J163" s="13"/>
      <c r="K163" s="13"/>
    </row>
    <row r="164" spans="1:11" ht="26.25" customHeight="1" x14ac:dyDescent="0.2">
      <c r="A164" s="137" t="s">
        <v>262</v>
      </c>
      <c r="B164" s="140" t="s">
        <v>282</v>
      </c>
      <c r="C164" s="57">
        <v>244</v>
      </c>
      <c r="D164" s="57" t="s">
        <v>41</v>
      </c>
      <c r="E164" s="57" t="s">
        <v>41</v>
      </c>
      <c r="F164" s="58">
        <f>SUM(F166:F204)</f>
        <v>0</v>
      </c>
      <c r="G164" s="58">
        <f t="shared" ref="G164:K164" si="26">SUM(G166:G204)</f>
        <v>0</v>
      </c>
      <c r="H164" s="58">
        <f t="shared" si="26"/>
        <v>0</v>
      </c>
      <c r="I164" s="58">
        <f t="shared" si="26"/>
        <v>0</v>
      </c>
      <c r="J164" s="58">
        <f t="shared" si="26"/>
        <v>0</v>
      </c>
      <c r="K164" s="58">
        <f t="shared" si="26"/>
        <v>0</v>
      </c>
    </row>
    <row r="165" spans="1:11" x14ac:dyDescent="0.2">
      <c r="A165" s="83" t="s">
        <v>215</v>
      </c>
      <c r="B165" s="123"/>
      <c r="C165" s="123"/>
      <c r="D165" s="123"/>
      <c r="E165" s="81"/>
      <c r="F165" s="82"/>
      <c r="G165" s="82"/>
      <c r="H165" s="82"/>
      <c r="I165" s="82"/>
      <c r="J165" s="82"/>
      <c r="K165" s="82"/>
    </row>
    <row r="166" spans="1:11" x14ac:dyDescent="0.2">
      <c r="A166" s="216" t="s">
        <v>114</v>
      </c>
      <c r="B166" s="218">
        <v>2641</v>
      </c>
      <c r="C166" s="218">
        <v>244</v>
      </c>
      <c r="D166" s="218">
        <v>221</v>
      </c>
      <c r="E166" s="10">
        <v>100</v>
      </c>
      <c r="F166" s="13"/>
      <c r="G166" s="13"/>
      <c r="H166" s="13"/>
      <c r="I166" s="13"/>
      <c r="J166" s="13"/>
      <c r="K166" s="13"/>
    </row>
    <row r="167" spans="1:11" x14ac:dyDescent="0.2">
      <c r="A167" s="217"/>
      <c r="B167" s="219"/>
      <c r="C167" s="219"/>
      <c r="D167" s="219"/>
      <c r="E167" s="10"/>
      <c r="F167" s="13"/>
      <c r="G167" s="13"/>
      <c r="H167" s="13"/>
      <c r="I167" s="13"/>
      <c r="J167" s="13"/>
      <c r="K167" s="13"/>
    </row>
    <row r="168" spans="1:11" x14ac:dyDescent="0.2">
      <c r="A168" s="216" t="s">
        <v>84</v>
      </c>
      <c r="B168" s="218">
        <v>2642</v>
      </c>
      <c r="C168" s="218">
        <v>244</v>
      </c>
      <c r="D168" s="218">
        <v>222</v>
      </c>
      <c r="E168" s="10">
        <v>100</v>
      </c>
      <c r="F168" s="13"/>
      <c r="G168" s="13"/>
      <c r="H168" s="13"/>
      <c r="I168" s="13"/>
      <c r="J168" s="13"/>
      <c r="K168" s="13"/>
    </row>
    <row r="169" spans="1:11" x14ac:dyDescent="0.2">
      <c r="A169" s="217"/>
      <c r="B169" s="219"/>
      <c r="C169" s="219"/>
      <c r="D169" s="219"/>
      <c r="E169" s="10"/>
      <c r="F169" s="13"/>
      <c r="G169" s="13"/>
      <c r="H169" s="13"/>
      <c r="I169" s="13"/>
      <c r="J169" s="13"/>
      <c r="K169" s="13"/>
    </row>
    <row r="170" spans="1:11" x14ac:dyDescent="0.2">
      <c r="A170" s="216" t="s">
        <v>115</v>
      </c>
      <c r="B170" s="218">
        <v>2643</v>
      </c>
      <c r="C170" s="218">
        <v>244</v>
      </c>
      <c r="D170" s="218">
        <v>223</v>
      </c>
      <c r="E170" s="10">
        <v>100</v>
      </c>
      <c r="F170" s="13"/>
      <c r="G170" s="13"/>
      <c r="H170" s="13"/>
      <c r="I170" s="13"/>
      <c r="J170" s="13"/>
      <c r="K170" s="13"/>
    </row>
    <row r="171" spans="1:11" x14ac:dyDescent="0.2">
      <c r="A171" s="221"/>
      <c r="B171" s="220"/>
      <c r="C171" s="220"/>
      <c r="D171" s="220"/>
      <c r="E171" s="10"/>
      <c r="F171" s="13"/>
      <c r="G171" s="13"/>
      <c r="H171" s="13"/>
      <c r="I171" s="13"/>
      <c r="J171" s="13"/>
      <c r="K171" s="13"/>
    </row>
    <row r="172" spans="1:11" x14ac:dyDescent="0.2">
      <c r="A172" s="217"/>
      <c r="B172" s="219"/>
      <c r="C172" s="219"/>
      <c r="D172" s="219"/>
      <c r="E172" s="10">
        <v>230</v>
      </c>
      <c r="F172" s="13"/>
      <c r="G172" s="13"/>
      <c r="H172" s="13"/>
      <c r="I172" s="13"/>
      <c r="J172" s="13"/>
      <c r="K172" s="13"/>
    </row>
    <row r="173" spans="1:11" ht="25.5" customHeight="1" x14ac:dyDescent="0.2">
      <c r="A173" s="216" t="s">
        <v>116</v>
      </c>
      <c r="B173" s="218">
        <v>2644</v>
      </c>
      <c r="C173" s="218">
        <v>244</v>
      </c>
      <c r="D173" s="218">
        <v>224</v>
      </c>
      <c r="E173" s="10">
        <v>100</v>
      </c>
      <c r="F173" s="13"/>
      <c r="G173" s="13"/>
      <c r="H173" s="13"/>
      <c r="I173" s="13"/>
      <c r="J173" s="13"/>
      <c r="K173" s="13"/>
    </row>
    <row r="174" spans="1:11" ht="25.5" customHeight="1" x14ac:dyDescent="0.2">
      <c r="A174" s="217"/>
      <c r="B174" s="219"/>
      <c r="C174" s="219"/>
      <c r="D174" s="219"/>
      <c r="E174" s="10"/>
      <c r="F174" s="13"/>
      <c r="G174" s="13"/>
      <c r="H174" s="13"/>
      <c r="I174" s="13"/>
      <c r="J174" s="13"/>
      <c r="K174" s="13"/>
    </row>
    <row r="175" spans="1:11" ht="13.5" customHeight="1" x14ac:dyDescent="0.2">
      <c r="A175" s="216" t="s">
        <v>117</v>
      </c>
      <c r="B175" s="218">
        <v>2645</v>
      </c>
      <c r="C175" s="218">
        <v>244</v>
      </c>
      <c r="D175" s="218">
        <v>225</v>
      </c>
      <c r="E175" s="10">
        <v>100</v>
      </c>
      <c r="F175" s="13"/>
      <c r="G175" s="13"/>
      <c r="H175" s="13"/>
      <c r="I175" s="13"/>
      <c r="J175" s="13"/>
      <c r="K175" s="13"/>
    </row>
    <row r="176" spans="1:11" x14ac:dyDescent="0.2">
      <c r="A176" s="217"/>
      <c r="B176" s="219"/>
      <c r="C176" s="219"/>
      <c r="D176" s="219"/>
      <c r="E176" s="10"/>
      <c r="F176" s="13"/>
      <c r="G176" s="13"/>
      <c r="H176" s="13"/>
      <c r="I176" s="13"/>
      <c r="J176" s="13"/>
      <c r="K176" s="13"/>
    </row>
    <row r="177" spans="1:11" x14ac:dyDescent="0.2">
      <c r="A177" s="216" t="s">
        <v>85</v>
      </c>
      <c r="B177" s="218">
        <v>2646</v>
      </c>
      <c r="C177" s="218">
        <v>244</v>
      </c>
      <c r="D177" s="218">
        <v>226</v>
      </c>
      <c r="E177" s="10">
        <v>100</v>
      </c>
      <c r="F177" s="13"/>
      <c r="G177" s="13"/>
      <c r="H177" s="13"/>
      <c r="I177" s="13"/>
      <c r="J177" s="13"/>
      <c r="K177" s="13"/>
    </row>
    <row r="178" spans="1:11" x14ac:dyDescent="0.2">
      <c r="A178" s="217"/>
      <c r="B178" s="219"/>
      <c r="C178" s="219"/>
      <c r="D178" s="219"/>
      <c r="E178" s="10"/>
      <c r="F178" s="13"/>
      <c r="G178" s="13"/>
      <c r="H178" s="13"/>
      <c r="I178" s="13"/>
      <c r="J178" s="13"/>
      <c r="K178" s="13"/>
    </row>
    <row r="179" spans="1:11" x14ac:dyDescent="0.2">
      <c r="A179" s="216" t="s">
        <v>118</v>
      </c>
      <c r="B179" s="218">
        <v>2647</v>
      </c>
      <c r="C179" s="218">
        <v>244</v>
      </c>
      <c r="D179" s="218">
        <v>227</v>
      </c>
      <c r="E179" s="10">
        <v>100</v>
      </c>
      <c r="F179" s="13"/>
      <c r="G179" s="13"/>
      <c r="H179" s="13"/>
      <c r="I179" s="13"/>
      <c r="J179" s="13"/>
      <c r="K179" s="13"/>
    </row>
    <row r="180" spans="1:11" x14ac:dyDescent="0.2">
      <c r="A180" s="217"/>
      <c r="B180" s="219"/>
      <c r="C180" s="219"/>
      <c r="D180" s="219"/>
      <c r="E180" s="10"/>
      <c r="F180" s="13"/>
      <c r="G180" s="13"/>
      <c r="H180" s="13"/>
      <c r="I180" s="13"/>
      <c r="J180" s="13"/>
      <c r="K180" s="13"/>
    </row>
    <row r="181" spans="1:11" ht="15" customHeight="1" x14ac:dyDescent="0.2">
      <c r="A181" s="216" t="s">
        <v>112</v>
      </c>
      <c r="B181" s="218">
        <v>2648</v>
      </c>
      <c r="C181" s="218">
        <v>244</v>
      </c>
      <c r="D181" s="218">
        <v>228</v>
      </c>
      <c r="E181" s="10">
        <v>100</v>
      </c>
      <c r="F181" s="13"/>
      <c r="G181" s="13"/>
      <c r="H181" s="13"/>
      <c r="I181" s="13"/>
      <c r="J181" s="13"/>
      <c r="K181" s="13"/>
    </row>
    <row r="182" spans="1:11" x14ac:dyDescent="0.2">
      <c r="A182" s="217"/>
      <c r="B182" s="219"/>
      <c r="C182" s="219"/>
      <c r="D182" s="219"/>
      <c r="E182" s="10"/>
      <c r="F182" s="13"/>
      <c r="G182" s="13"/>
      <c r="H182" s="13"/>
      <c r="I182" s="13"/>
      <c r="J182" s="13"/>
      <c r="K182" s="13"/>
    </row>
    <row r="183" spans="1:11" ht="23.25" customHeight="1" x14ac:dyDescent="0.2">
      <c r="A183" s="216" t="s">
        <v>119</v>
      </c>
      <c r="B183" s="218">
        <v>2649</v>
      </c>
      <c r="C183" s="218">
        <v>244</v>
      </c>
      <c r="D183" s="218">
        <v>229</v>
      </c>
      <c r="E183" s="10">
        <v>100</v>
      </c>
      <c r="F183" s="13"/>
      <c r="G183" s="13"/>
      <c r="H183" s="13"/>
      <c r="I183" s="13"/>
      <c r="J183" s="13"/>
      <c r="K183" s="13"/>
    </row>
    <row r="184" spans="1:11" ht="17.25" customHeight="1" x14ac:dyDescent="0.2">
      <c r="A184" s="217"/>
      <c r="B184" s="219"/>
      <c r="C184" s="219"/>
      <c r="D184" s="219"/>
      <c r="E184" s="10"/>
      <c r="F184" s="13"/>
      <c r="G184" s="13"/>
      <c r="H184" s="13"/>
      <c r="I184" s="13"/>
      <c r="J184" s="13"/>
      <c r="K184" s="13"/>
    </row>
    <row r="185" spans="1:11" ht="13.5" customHeight="1" x14ac:dyDescent="0.2">
      <c r="A185" s="216" t="s">
        <v>113</v>
      </c>
      <c r="B185" s="218">
        <v>2650</v>
      </c>
      <c r="C185" s="218">
        <v>244</v>
      </c>
      <c r="D185" s="218">
        <v>310</v>
      </c>
      <c r="E185" s="10">
        <v>100</v>
      </c>
      <c r="F185" s="13"/>
      <c r="G185" s="13"/>
      <c r="H185" s="13"/>
      <c r="I185" s="13"/>
      <c r="J185" s="13"/>
      <c r="K185" s="13"/>
    </row>
    <row r="186" spans="1:11" x14ac:dyDescent="0.2">
      <c r="A186" s="217"/>
      <c r="B186" s="219"/>
      <c r="C186" s="219"/>
      <c r="D186" s="219"/>
      <c r="E186" s="10"/>
      <c r="F186" s="13"/>
      <c r="G186" s="13"/>
      <c r="H186" s="13"/>
      <c r="I186" s="13"/>
      <c r="J186" s="13"/>
      <c r="K186" s="13"/>
    </row>
    <row r="187" spans="1:11" x14ac:dyDescent="0.2">
      <c r="A187" s="216" t="s">
        <v>210</v>
      </c>
      <c r="B187" s="218">
        <v>2651</v>
      </c>
      <c r="C187" s="218">
        <v>244</v>
      </c>
      <c r="D187" s="218">
        <v>320</v>
      </c>
      <c r="E187" s="10">
        <v>100</v>
      </c>
      <c r="F187" s="13"/>
      <c r="G187" s="13"/>
      <c r="H187" s="13"/>
      <c r="I187" s="13"/>
      <c r="J187" s="13"/>
      <c r="K187" s="13"/>
    </row>
    <row r="188" spans="1:11" x14ac:dyDescent="0.2">
      <c r="A188" s="217"/>
      <c r="B188" s="219"/>
      <c r="C188" s="219"/>
      <c r="D188" s="219"/>
      <c r="E188" s="10"/>
      <c r="F188" s="13"/>
      <c r="G188" s="13"/>
      <c r="H188" s="13"/>
      <c r="I188" s="13"/>
      <c r="J188" s="13"/>
      <c r="K188" s="13"/>
    </row>
    <row r="189" spans="1:11" ht="18.75" customHeight="1" x14ac:dyDescent="0.2">
      <c r="A189" s="216" t="s">
        <v>120</v>
      </c>
      <c r="B189" s="218">
        <v>2652</v>
      </c>
      <c r="C189" s="218">
        <v>244</v>
      </c>
      <c r="D189" s="218">
        <v>341</v>
      </c>
      <c r="E189" s="10">
        <v>100</v>
      </c>
      <c r="F189" s="13"/>
      <c r="G189" s="13"/>
      <c r="H189" s="13"/>
      <c r="I189" s="13"/>
      <c r="J189" s="13"/>
      <c r="K189" s="13"/>
    </row>
    <row r="190" spans="1:11" ht="17.25" customHeight="1" x14ac:dyDescent="0.2">
      <c r="A190" s="217"/>
      <c r="B190" s="219"/>
      <c r="C190" s="219"/>
      <c r="D190" s="219"/>
      <c r="E190" s="10"/>
      <c r="F190" s="13"/>
      <c r="G190" s="13"/>
      <c r="H190" s="13"/>
      <c r="I190" s="13"/>
      <c r="J190" s="13"/>
      <c r="K190" s="13"/>
    </row>
    <row r="191" spans="1:11" ht="13.5" customHeight="1" x14ac:dyDescent="0.2">
      <c r="A191" s="216" t="s">
        <v>121</v>
      </c>
      <c r="B191" s="218">
        <v>2653</v>
      </c>
      <c r="C191" s="218">
        <v>244</v>
      </c>
      <c r="D191" s="218">
        <v>342</v>
      </c>
      <c r="E191" s="10">
        <v>100</v>
      </c>
      <c r="F191" s="13"/>
      <c r="G191" s="13"/>
      <c r="H191" s="13"/>
      <c r="I191" s="13"/>
      <c r="J191" s="13"/>
      <c r="K191" s="13"/>
    </row>
    <row r="192" spans="1:11" x14ac:dyDescent="0.2">
      <c r="A192" s="217"/>
      <c r="B192" s="219"/>
      <c r="C192" s="219"/>
      <c r="D192" s="219"/>
      <c r="E192" s="10"/>
      <c r="F192" s="13"/>
      <c r="G192" s="13"/>
      <c r="H192" s="13"/>
      <c r="I192" s="13"/>
      <c r="J192" s="13"/>
      <c r="K192" s="13"/>
    </row>
    <row r="193" spans="1:11" ht="14.25" customHeight="1" x14ac:dyDescent="0.2">
      <c r="A193" s="216" t="s">
        <v>122</v>
      </c>
      <c r="B193" s="218">
        <v>2654</v>
      </c>
      <c r="C193" s="218">
        <v>244</v>
      </c>
      <c r="D193" s="218">
        <v>343</v>
      </c>
      <c r="E193" s="10">
        <v>100</v>
      </c>
      <c r="F193" s="13"/>
      <c r="G193" s="13"/>
      <c r="H193" s="13"/>
      <c r="I193" s="13"/>
      <c r="J193" s="13"/>
      <c r="K193" s="13"/>
    </row>
    <row r="194" spans="1:11" x14ac:dyDescent="0.2">
      <c r="A194" s="217"/>
      <c r="B194" s="219"/>
      <c r="C194" s="219"/>
      <c r="D194" s="219"/>
      <c r="E194" s="10"/>
      <c r="F194" s="13"/>
      <c r="G194" s="13"/>
      <c r="H194" s="13"/>
      <c r="I194" s="13"/>
      <c r="J194" s="13"/>
      <c r="K194" s="13"/>
    </row>
    <row r="195" spans="1:11" ht="14.25" customHeight="1" x14ac:dyDescent="0.2">
      <c r="A195" s="216" t="s">
        <v>123</v>
      </c>
      <c r="B195" s="218">
        <v>2655</v>
      </c>
      <c r="C195" s="218">
        <v>244</v>
      </c>
      <c r="D195" s="218">
        <v>344</v>
      </c>
      <c r="E195" s="10">
        <v>100</v>
      </c>
      <c r="F195" s="13"/>
      <c r="G195" s="13"/>
      <c r="H195" s="13"/>
      <c r="I195" s="13"/>
      <c r="J195" s="13"/>
      <c r="K195" s="13"/>
    </row>
    <row r="196" spans="1:11" x14ac:dyDescent="0.2">
      <c r="A196" s="217"/>
      <c r="B196" s="219"/>
      <c r="C196" s="219"/>
      <c r="D196" s="219"/>
      <c r="E196" s="10"/>
      <c r="F196" s="13"/>
      <c r="G196" s="13"/>
      <c r="H196" s="13"/>
      <c r="I196" s="13"/>
      <c r="J196" s="13"/>
      <c r="K196" s="13"/>
    </row>
    <row r="197" spans="1:11" ht="13.5" customHeight="1" x14ac:dyDescent="0.2">
      <c r="A197" s="216" t="s">
        <v>124</v>
      </c>
      <c r="B197" s="218">
        <v>2656</v>
      </c>
      <c r="C197" s="218">
        <v>244</v>
      </c>
      <c r="D197" s="218">
        <v>345</v>
      </c>
      <c r="E197" s="10">
        <v>100</v>
      </c>
      <c r="F197" s="13"/>
      <c r="G197" s="13"/>
      <c r="H197" s="13"/>
      <c r="I197" s="13"/>
      <c r="J197" s="13"/>
      <c r="K197" s="13"/>
    </row>
    <row r="198" spans="1:11" x14ac:dyDescent="0.2">
      <c r="A198" s="217"/>
      <c r="B198" s="219"/>
      <c r="C198" s="219"/>
      <c r="D198" s="219"/>
      <c r="E198" s="10"/>
      <c r="F198" s="13"/>
      <c r="G198" s="13"/>
      <c r="H198" s="13"/>
      <c r="I198" s="13"/>
      <c r="J198" s="13"/>
      <c r="K198" s="13"/>
    </row>
    <row r="199" spans="1:11" ht="12" customHeight="1" x14ac:dyDescent="0.2">
      <c r="A199" s="216" t="s">
        <v>125</v>
      </c>
      <c r="B199" s="218">
        <v>2657</v>
      </c>
      <c r="C199" s="218">
        <v>244</v>
      </c>
      <c r="D199" s="218">
        <v>346</v>
      </c>
      <c r="E199" s="10">
        <v>100</v>
      </c>
      <c r="F199" s="13"/>
      <c r="G199" s="13"/>
      <c r="H199" s="13"/>
      <c r="I199" s="13"/>
      <c r="J199" s="13"/>
      <c r="K199" s="13"/>
    </row>
    <row r="200" spans="1:11" x14ac:dyDescent="0.2">
      <c r="A200" s="217"/>
      <c r="B200" s="219"/>
      <c r="C200" s="219"/>
      <c r="D200" s="219"/>
      <c r="E200" s="10"/>
      <c r="F200" s="13"/>
      <c r="G200" s="13"/>
      <c r="H200" s="13"/>
      <c r="I200" s="13"/>
      <c r="J200" s="13"/>
      <c r="K200" s="13"/>
    </row>
    <row r="201" spans="1:11" ht="21.75" customHeight="1" x14ac:dyDescent="0.2">
      <c r="A201" s="216" t="s">
        <v>126</v>
      </c>
      <c r="B201" s="218">
        <v>2658</v>
      </c>
      <c r="C201" s="218">
        <v>244</v>
      </c>
      <c r="D201" s="218">
        <v>347</v>
      </c>
      <c r="E201" s="10">
        <v>100</v>
      </c>
      <c r="F201" s="13"/>
      <c r="G201" s="13"/>
      <c r="H201" s="13"/>
      <c r="I201" s="13"/>
      <c r="J201" s="13"/>
      <c r="K201" s="13"/>
    </row>
    <row r="202" spans="1:11" ht="17.25" customHeight="1" x14ac:dyDescent="0.2">
      <c r="A202" s="217"/>
      <c r="B202" s="219"/>
      <c r="C202" s="219"/>
      <c r="D202" s="219"/>
      <c r="E202" s="10"/>
      <c r="F202" s="13"/>
      <c r="G202" s="13"/>
      <c r="H202" s="13"/>
      <c r="I202" s="13"/>
      <c r="J202" s="13"/>
      <c r="K202" s="13"/>
    </row>
    <row r="203" spans="1:11" ht="20.25" customHeight="1" x14ac:dyDescent="0.2">
      <c r="A203" s="216" t="s">
        <v>127</v>
      </c>
      <c r="B203" s="218">
        <v>2659</v>
      </c>
      <c r="C203" s="218">
        <v>244</v>
      </c>
      <c r="D203" s="218">
        <v>349</v>
      </c>
      <c r="E203" s="10">
        <v>100</v>
      </c>
      <c r="F203" s="13"/>
      <c r="G203" s="13"/>
      <c r="H203" s="13"/>
      <c r="I203" s="13"/>
      <c r="J203" s="13"/>
      <c r="K203" s="13"/>
    </row>
    <row r="204" spans="1:11" ht="17.25" customHeight="1" x14ac:dyDescent="0.2">
      <c r="A204" s="217"/>
      <c r="B204" s="219"/>
      <c r="C204" s="219"/>
      <c r="D204" s="219"/>
      <c r="E204" s="10"/>
      <c r="F204" s="13"/>
      <c r="G204" s="13"/>
      <c r="H204" s="13"/>
      <c r="I204" s="13"/>
      <c r="J204" s="13"/>
      <c r="K204" s="13"/>
    </row>
    <row r="205" spans="1:11" ht="17.25" customHeight="1" x14ac:dyDescent="0.2">
      <c r="A205" s="116"/>
      <c r="B205" s="117"/>
      <c r="C205" s="117"/>
      <c r="D205" s="117"/>
      <c r="E205" s="10"/>
      <c r="F205" s="13"/>
      <c r="G205" s="13"/>
      <c r="H205" s="13"/>
      <c r="I205" s="13"/>
      <c r="J205" s="13"/>
      <c r="K205" s="13"/>
    </row>
    <row r="206" spans="1:11" ht="17.25" customHeight="1" x14ac:dyDescent="0.2">
      <c r="A206" s="138" t="s">
        <v>261</v>
      </c>
      <c r="B206" s="122">
        <v>2670</v>
      </c>
      <c r="C206" s="122">
        <v>247</v>
      </c>
      <c r="D206" s="122" t="s">
        <v>41</v>
      </c>
      <c r="E206" s="52" t="s">
        <v>41</v>
      </c>
      <c r="F206" s="53">
        <f>SUM(F208:F211)</f>
        <v>0</v>
      </c>
      <c r="G206" s="53">
        <f t="shared" ref="G206:K206" si="27">SUM(G208:G211)</f>
        <v>0</v>
      </c>
      <c r="H206" s="53">
        <f t="shared" si="27"/>
        <v>0</v>
      </c>
      <c r="I206" s="53">
        <f t="shared" si="27"/>
        <v>0</v>
      </c>
      <c r="J206" s="53">
        <f t="shared" si="27"/>
        <v>0</v>
      </c>
      <c r="K206" s="53">
        <f t="shared" si="27"/>
        <v>0</v>
      </c>
    </row>
    <row r="207" spans="1:11" ht="17.25" customHeight="1" x14ac:dyDescent="0.2">
      <c r="A207" s="83" t="s">
        <v>215</v>
      </c>
      <c r="B207" s="117"/>
      <c r="C207" s="117"/>
      <c r="D207" s="117"/>
      <c r="E207" s="10"/>
      <c r="F207" s="13"/>
      <c r="G207" s="13"/>
      <c r="H207" s="13"/>
      <c r="I207" s="13"/>
      <c r="J207" s="13"/>
      <c r="K207" s="13"/>
    </row>
    <row r="208" spans="1:11" ht="12.75" customHeight="1" x14ac:dyDescent="0.2">
      <c r="A208" s="216" t="s">
        <v>115</v>
      </c>
      <c r="B208" s="218">
        <v>2671</v>
      </c>
      <c r="C208" s="218">
        <v>247</v>
      </c>
      <c r="D208" s="218">
        <v>223</v>
      </c>
      <c r="E208" s="10">
        <v>100</v>
      </c>
      <c r="F208" s="13"/>
      <c r="G208" s="13"/>
      <c r="H208" s="13"/>
      <c r="I208" s="13"/>
      <c r="J208" s="13"/>
      <c r="K208" s="13"/>
    </row>
    <row r="209" spans="1:11" ht="17.25" customHeight="1" x14ac:dyDescent="0.2">
      <c r="A209" s="221"/>
      <c r="B209" s="220"/>
      <c r="C209" s="220"/>
      <c r="D209" s="220"/>
      <c r="E209" s="10"/>
      <c r="F209" s="13"/>
      <c r="G209" s="13"/>
      <c r="H209" s="13"/>
      <c r="I209" s="13"/>
      <c r="J209" s="13"/>
      <c r="K209" s="13"/>
    </row>
    <row r="210" spans="1:11" ht="17.25" customHeight="1" x14ac:dyDescent="0.2">
      <c r="A210" s="217"/>
      <c r="B210" s="219"/>
      <c r="C210" s="219"/>
      <c r="D210" s="219"/>
      <c r="E210" s="10">
        <v>230</v>
      </c>
      <c r="F210" s="13"/>
      <c r="G210" s="13"/>
      <c r="H210" s="13"/>
      <c r="I210" s="13"/>
      <c r="J210" s="13"/>
      <c r="K210" s="13"/>
    </row>
    <row r="211" spans="1:11" ht="15" customHeight="1" x14ac:dyDescent="0.2">
      <c r="A211" s="22"/>
      <c r="B211" s="10"/>
      <c r="C211" s="10"/>
      <c r="D211" s="10"/>
      <c r="E211" s="10"/>
      <c r="F211" s="13"/>
      <c r="G211" s="13"/>
      <c r="H211" s="13"/>
      <c r="I211" s="13"/>
      <c r="J211" s="13"/>
      <c r="K211" s="13"/>
    </row>
    <row r="212" spans="1:11" x14ac:dyDescent="0.2">
      <c r="A212" s="22"/>
      <c r="B212" s="10"/>
      <c r="C212" s="10"/>
      <c r="D212" s="10"/>
      <c r="E212" s="10"/>
      <c r="F212" s="13"/>
      <c r="G212" s="13"/>
      <c r="H212" s="13"/>
      <c r="I212" s="13"/>
      <c r="J212" s="13"/>
      <c r="K212" s="13"/>
    </row>
    <row r="213" spans="1:11" x14ac:dyDescent="0.2">
      <c r="A213" s="211" t="s">
        <v>239</v>
      </c>
      <c r="B213" s="212"/>
      <c r="C213" s="212"/>
      <c r="D213" s="212"/>
      <c r="E213" s="212"/>
      <c r="F213" s="212"/>
      <c r="G213" s="212"/>
      <c r="H213" s="212"/>
      <c r="I213" s="212"/>
      <c r="J213" s="212"/>
      <c r="K213" s="213"/>
    </row>
    <row r="214" spans="1:11" ht="25.5" x14ac:dyDescent="0.2">
      <c r="A214" s="59" t="s">
        <v>238</v>
      </c>
      <c r="B214" s="60">
        <v>3000</v>
      </c>
      <c r="C214" s="60">
        <v>100</v>
      </c>
      <c r="D214" s="60" t="s">
        <v>41</v>
      </c>
      <c r="E214" s="60" t="s">
        <v>41</v>
      </c>
      <c r="F214" s="61">
        <f>SUM(F215:F218)</f>
        <v>0</v>
      </c>
      <c r="G214" s="61">
        <f t="shared" ref="G214:K214" si="28">SUM(G215:G218)</f>
        <v>0</v>
      </c>
      <c r="H214" s="61">
        <f t="shared" si="28"/>
        <v>0</v>
      </c>
      <c r="I214" s="61">
        <f t="shared" si="28"/>
        <v>0</v>
      </c>
      <c r="J214" s="61">
        <f t="shared" si="28"/>
        <v>0</v>
      </c>
      <c r="K214" s="61">
        <f t="shared" si="28"/>
        <v>0</v>
      </c>
    </row>
    <row r="215" spans="1:11" ht="25.5" x14ac:dyDescent="0.2">
      <c r="A215" s="22" t="s">
        <v>128</v>
      </c>
      <c r="B215" s="10">
        <v>3010</v>
      </c>
      <c r="C215" s="10"/>
      <c r="D215" s="10"/>
      <c r="E215" s="10"/>
      <c r="F215" s="13"/>
      <c r="G215" s="13"/>
      <c r="H215" s="13"/>
      <c r="I215" s="13"/>
      <c r="J215" s="13"/>
      <c r="K215" s="13"/>
    </row>
    <row r="216" spans="1:11" x14ac:dyDescent="0.2">
      <c r="A216" s="22" t="s">
        <v>129</v>
      </c>
      <c r="B216" s="10">
        <v>3020</v>
      </c>
      <c r="C216" s="10"/>
      <c r="D216" s="10"/>
      <c r="E216" s="10"/>
      <c r="F216" s="13"/>
      <c r="G216" s="13"/>
      <c r="H216" s="13"/>
      <c r="I216" s="13"/>
      <c r="J216" s="13"/>
      <c r="K216" s="13"/>
    </row>
    <row r="217" spans="1:11" ht="15" customHeight="1" x14ac:dyDescent="0.2">
      <c r="A217" s="22" t="s">
        <v>130</v>
      </c>
      <c r="B217" s="10">
        <v>3030</v>
      </c>
      <c r="C217" s="10"/>
      <c r="D217" s="10"/>
      <c r="E217" s="10"/>
      <c r="F217" s="13"/>
      <c r="G217" s="13"/>
      <c r="H217" s="13"/>
      <c r="I217" s="13"/>
      <c r="J217" s="13"/>
      <c r="K217" s="13"/>
    </row>
    <row r="218" spans="1:11" x14ac:dyDescent="0.2">
      <c r="A218" s="22"/>
      <c r="B218" s="10"/>
      <c r="C218" s="10"/>
      <c r="D218" s="10"/>
      <c r="E218" s="10"/>
      <c r="F218" s="13"/>
      <c r="G218" s="13"/>
      <c r="H218" s="13"/>
      <c r="I218" s="13"/>
      <c r="J218" s="13"/>
      <c r="K218" s="13"/>
    </row>
    <row r="219" spans="1:11" ht="12.75" customHeight="1" x14ac:dyDescent="0.2">
      <c r="A219" s="59" t="s">
        <v>281</v>
      </c>
      <c r="B219" s="60">
        <v>4000</v>
      </c>
      <c r="C219" s="60" t="s">
        <v>41</v>
      </c>
      <c r="D219" s="60" t="s">
        <v>41</v>
      </c>
      <c r="E219" s="60" t="s">
        <v>41</v>
      </c>
      <c r="F219" s="61">
        <f>SUM(F220:F221)</f>
        <v>0</v>
      </c>
      <c r="G219" s="61">
        <f t="shared" ref="G219:K219" si="29">SUM(G220:G221)</f>
        <v>0</v>
      </c>
      <c r="H219" s="61">
        <f t="shared" si="29"/>
        <v>0</v>
      </c>
      <c r="I219" s="61">
        <f t="shared" si="29"/>
        <v>0</v>
      </c>
      <c r="J219" s="61">
        <f t="shared" si="29"/>
        <v>0</v>
      </c>
      <c r="K219" s="61">
        <f t="shared" si="29"/>
        <v>0</v>
      </c>
    </row>
    <row r="220" spans="1:11" ht="25.5" customHeight="1" x14ac:dyDescent="0.2">
      <c r="A220" s="22" t="s">
        <v>131</v>
      </c>
      <c r="B220" s="10">
        <v>4010</v>
      </c>
      <c r="C220" s="10">
        <v>610</v>
      </c>
      <c r="D220" s="10"/>
      <c r="E220" s="10"/>
      <c r="F220" s="13"/>
      <c r="G220" s="13"/>
      <c r="H220" s="13"/>
      <c r="I220" s="13"/>
      <c r="J220" s="13"/>
      <c r="K220" s="13"/>
    </row>
    <row r="221" spans="1:11" x14ac:dyDescent="0.2">
      <c r="A221" s="22"/>
      <c r="B221" s="10"/>
      <c r="C221" s="10"/>
      <c r="D221" s="10"/>
      <c r="E221" s="10"/>
      <c r="F221" s="13"/>
      <c r="G221" s="13"/>
      <c r="H221" s="13"/>
      <c r="I221" s="13"/>
      <c r="J221" s="13"/>
      <c r="K221" s="13"/>
    </row>
    <row r="224" spans="1:11" x14ac:dyDescent="0.2">
      <c r="A224" t="s">
        <v>186</v>
      </c>
      <c r="B224" s="192"/>
      <c r="C224" s="192"/>
      <c r="D224" s="192"/>
      <c r="E224" s="192"/>
      <c r="F224" s="192"/>
    </row>
    <row r="225" spans="1:11" x14ac:dyDescent="0.2">
      <c r="B225" s="189" t="s">
        <v>3</v>
      </c>
      <c r="C225" s="189"/>
      <c r="D225" s="190" t="s">
        <v>4</v>
      </c>
      <c r="E225" s="190"/>
      <c r="F225" s="190"/>
    </row>
    <row r="227" spans="1:11" x14ac:dyDescent="0.2">
      <c r="A227" t="s">
        <v>187</v>
      </c>
      <c r="B227" s="192"/>
      <c r="C227" s="192"/>
      <c r="D227" s="192"/>
      <c r="E227" s="192"/>
      <c r="F227" s="192"/>
      <c r="G227" s="1"/>
    </row>
    <row r="228" spans="1:11" x14ac:dyDescent="0.2">
      <c r="B228" s="189" t="s">
        <v>3</v>
      </c>
      <c r="C228" s="189"/>
      <c r="D228" s="189" t="s">
        <v>4</v>
      </c>
      <c r="E228" s="189"/>
      <c r="F228" s="189"/>
      <c r="G228" s="76" t="s">
        <v>188</v>
      </c>
    </row>
    <row r="231" spans="1:11" x14ac:dyDescent="0.2">
      <c r="A231" t="s">
        <v>132</v>
      </c>
    </row>
    <row r="232" spans="1:11" x14ac:dyDescent="0.2">
      <c r="A232" t="s">
        <v>133</v>
      </c>
    </row>
    <row r="233" spans="1:11" x14ac:dyDescent="0.2">
      <c r="A233" t="s">
        <v>134</v>
      </c>
    </row>
    <row r="234" spans="1:11" x14ac:dyDescent="0.2">
      <c r="A234" t="s">
        <v>135</v>
      </c>
    </row>
    <row r="235" spans="1:11" ht="24.75" customHeight="1" x14ac:dyDescent="0.2">
      <c r="A235" s="214" t="s">
        <v>136</v>
      </c>
      <c r="B235" s="214"/>
      <c r="C235" s="214"/>
      <c r="D235" s="214"/>
      <c r="E235" s="214"/>
      <c r="F235" s="214"/>
      <c r="G235" s="214"/>
      <c r="H235" s="214"/>
      <c r="I235" s="214"/>
      <c r="J235" s="214"/>
      <c r="K235" s="214"/>
    </row>
    <row r="236" spans="1:11" x14ac:dyDescent="0.2">
      <c r="A236" t="s">
        <v>264</v>
      </c>
    </row>
    <row r="237" spans="1:11" ht="26.25" customHeight="1" x14ac:dyDescent="0.2">
      <c r="A237" s="214" t="s">
        <v>137</v>
      </c>
      <c r="B237" s="214"/>
      <c r="C237" s="214"/>
      <c r="D237" s="214"/>
      <c r="E237" s="214"/>
      <c r="F237" s="214"/>
      <c r="G237" s="214"/>
      <c r="H237" s="214"/>
      <c r="I237" s="214"/>
      <c r="J237" s="214"/>
      <c r="K237" s="214"/>
    </row>
    <row r="238" spans="1:11" ht="25.5" customHeight="1" x14ac:dyDescent="0.2">
      <c r="A238" s="214" t="s">
        <v>138</v>
      </c>
      <c r="B238" s="214"/>
      <c r="C238" s="214"/>
      <c r="D238" s="214"/>
      <c r="E238" s="214"/>
      <c r="F238" s="214"/>
      <c r="G238" s="214"/>
      <c r="H238" s="214"/>
      <c r="I238" s="214"/>
      <c r="J238" s="214"/>
      <c r="K238" s="214"/>
    </row>
    <row r="239" spans="1:11" ht="38.25" customHeight="1" x14ac:dyDescent="0.2">
      <c r="A239" s="214" t="s">
        <v>201</v>
      </c>
      <c r="B239" s="214"/>
      <c r="C239" s="214"/>
      <c r="D239" s="214"/>
      <c r="E239" s="214"/>
      <c r="F239" s="214"/>
      <c r="G239" s="214"/>
      <c r="H239" s="214"/>
      <c r="I239" s="214"/>
      <c r="J239" s="214"/>
      <c r="K239" s="214"/>
    </row>
    <row r="240" spans="1:11" ht="15" customHeight="1" x14ac:dyDescent="0.2">
      <c r="A240" s="215" t="s">
        <v>278</v>
      </c>
      <c r="B240" s="215"/>
      <c r="C240" s="215"/>
      <c r="D240" s="215"/>
      <c r="E240" s="215"/>
      <c r="F240" s="215"/>
      <c r="G240" s="215"/>
      <c r="H240" s="215"/>
      <c r="I240" s="215"/>
      <c r="J240" s="215"/>
      <c r="K240" s="215"/>
    </row>
    <row r="241" spans="1:11" ht="13.5" customHeight="1" x14ac:dyDescent="0.2">
      <c r="A241" s="210" t="s">
        <v>139</v>
      </c>
      <c r="B241" s="210"/>
      <c r="C241" s="210"/>
      <c r="D241" s="210"/>
      <c r="E241" s="210"/>
      <c r="F241" s="210"/>
      <c r="G241" s="210"/>
      <c r="H241" s="210"/>
      <c r="I241" s="210"/>
      <c r="J241" s="210"/>
      <c r="K241" s="210"/>
    </row>
    <row r="242" spans="1:11" ht="52.5" customHeight="1" x14ac:dyDescent="0.2">
      <c r="A242" s="210" t="s">
        <v>140</v>
      </c>
      <c r="B242" s="210"/>
      <c r="C242" s="210"/>
      <c r="D242" s="210"/>
      <c r="E242" s="210"/>
      <c r="F242" s="210"/>
      <c r="G242" s="210"/>
      <c r="H242" s="210"/>
      <c r="I242" s="210"/>
      <c r="J242" s="210"/>
      <c r="K242" s="210"/>
    </row>
    <row r="243" spans="1:11" ht="25.5" customHeight="1" x14ac:dyDescent="0.2">
      <c r="A243" s="210" t="s">
        <v>141</v>
      </c>
      <c r="B243" s="210"/>
      <c r="C243" s="210"/>
      <c r="D243" s="210"/>
      <c r="E243" s="210"/>
      <c r="F243" s="210"/>
      <c r="G243" s="210"/>
      <c r="H243" s="210"/>
      <c r="I243" s="210"/>
      <c r="J243" s="210"/>
      <c r="K243" s="210"/>
    </row>
    <row r="244" spans="1:11" x14ac:dyDescent="0.2">
      <c r="A244" s="95" t="s">
        <v>142</v>
      </c>
      <c r="B244" s="95"/>
      <c r="C244" s="95"/>
      <c r="D244" s="95"/>
      <c r="E244" s="95"/>
      <c r="F244" s="95"/>
      <c r="G244" s="95"/>
      <c r="H244" s="95"/>
      <c r="I244" s="95"/>
      <c r="J244" s="95"/>
      <c r="K244" s="95"/>
    </row>
    <row r="245" spans="1:11" ht="54" customHeight="1" x14ac:dyDescent="0.2">
      <c r="A245" s="210" t="s">
        <v>143</v>
      </c>
      <c r="B245" s="210"/>
      <c r="C245" s="210"/>
      <c r="D245" s="210"/>
      <c r="E245" s="210"/>
      <c r="F245" s="210"/>
      <c r="G245" s="210"/>
      <c r="H245" s="210"/>
      <c r="I245" s="210"/>
      <c r="J245" s="210"/>
      <c r="K245" s="210"/>
    </row>
  </sheetData>
  <mergeCells count="125">
    <mergeCell ref="A241:K241"/>
    <mergeCell ref="A242:K242"/>
    <mergeCell ref="A243:K243"/>
    <mergeCell ref="A245:K245"/>
    <mergeCell ref="B228:C228"/>
    <mergeCell ref="D228:F228"/>
    <mergeCell ref="A235:K235"/>
    <mergeCell ref="A237:K237"/>
    <mergeCell ref="A238:K238"/>
    <mergeCell ref="A239:K239"/>
    <mergeCell ref="A240:K240"/>
    <mergeCell ref="B224:C224"/>
    <mergeCell ref="D224:F224"/>
    <mergeCell ref="B225:C225"/>
    <mergeCell ref="D225:F225"/>
    <mergeCell ref="B227:C227"/>
    <mergeCell ref="D227:F227"/>
    <mergeCell ref="A201:A202"/>
    <mergeCell ref="B201:B202"/>
    <mergeCell ref="C201:C202"/>
    <mergeCell ref="D201:D202"/>
    <mergeCell ref="A203:A204"/>
    <mergeCell ref="B203:B204"/>
    <mergeCell ref="C203:C204"/>
    <mergeCell ref="D203:D204"/>
    <mergeCell ref="A213:K213"/>
    <mergeCell ref="D208:D210"/>
    <mergeCell ref="A208:A210"/>
    <mergeCell ref="B208:B210"/>
    <mergeCell ref="C208:C210"/>
    <mergeCell ref="A197:A198"/>
    <mergeCell ref="B197:B198"/>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B189:B190"/>
    <mergeCell ref="C189:C190"/>
    <mergeCell ref="D189:D190"/>
    <mergeCell ref="A191:A192"/>
    <mergeCell ref="B191:B192"/>
    <mergeCell ref="C191:C192"/>
    <mergeCell ref="D191:D192"/>
    <mergeCell ref="A185:A186"/>
    <mergeCell ref="B185:B186"/>
    <mergeCell ref="C185:C186"/>
    <mergeCell ref="D185:D186"/>
    <mergeCell ref="A187:A188"/>
    <mergeCell ref="B187:B188"/>
    <mergeCell ref="C187:C188"/>
    <mergeCell ref="D187:D188"/>
    <mergeCell ref="A181:A182"/>
    <mergeCell ref="B181:B182"/>
    <mergeCell ref="C181:C182"/>
    <mergeCell ref="D181:D182"/>
    <mergeCell ref="A183:A184"/>
    <mergeCell ref="B183:B184"/>
    <mergeCell ref="C183:C184"/>
    <mergeCell ref="D183:D184"/>
    <mergeCell ref="A177:A178"/>
    <mergeCell ref="B177:B178"/>
    <mergeCell ref="C177:C178"/>
    <mergeCell ref="D177:D178"/>
    <mergeCell ref="A179:A180"/>
    <mergeCell ref="B179:B180"/>
    <mergeCell ref="C179:C180"/>
    <mergeCell ref="D179:D180"/>
    <mergeCell ref="A173:A174"/>
    <mergeCell ref="B173:B174"/>
    <mergeCell ref="C173:C174"/>
    <mergeCell ref="D173:D174"/>
    <mergeCell ref="A175:A176"/>
    <mergeCell ref="B175:B176"/>
    <mergeCell ref="C175:C176"/>
    <mergeCell ref="D175:D176"/>
    <mergeCell ref="A168:A169"/>
    <mergeCell ref="B168:B169"/>
    <mergeCell ref="C168:C169"/>
    <mergeCell ref="D168:D169"/>
    <mergeCell ref="D170:D172"/>
    <mergeCell ref="B170:B172"/>
    <mergeCell ref="A170:A172"/>
    <mergeCell ref="C170:C172"/>
    <mergeCell ref="F28:F29"/>
    <mergeCell ref="G28:G29"/>
    <mergeCell ref="H28:H29"/>
    <mergeCell ref="I28:K28"/>
    <mergeCell ref="A166:A167"/>
    <mergeCell ref="B166:B167"/>
    <mergeCell ref="C166:C167"/>
    <mergeCell ref="D166:D167"/>
    <mergeCell ref="B22:H22"/>
    <mergeCell ref="A24:K24"/>
    <mergeCell ref="A26:A29"/>
    <mergeCell ref="B26:B29"/>
    <mergeCell ref="C26:C29"/>
    <mergeCell ref="D26:E27"/>
    <mergeCell ref="F26:K26"/>
    <mergeCell ref="F27:K27"/>
    <mergeCell ref="D28:D29"/>
    <mergeCell ref="E28:E29"/>
    <mergeCell ref="I2:K2"/>
    <mergeCell ref="I9:K9"/>
    <mergeCell ref="B12:H12"/>
    <mergeCell ref="B13:H13"/>
    <mergeCell ref="B15:H15"/>
    <mergeCell ref="B17:H17"/>
    <mergeCell ref="B19:H19"/>
    <mergeCell ref="I3:K3"/>
    <mergeCell ref="I4:K4"/>
    <mergeCell ref="I5:K5"/>
    <mergeCell ref="I6:K6"/>
    <mergeCell ref="J7:K7"/>
    <mergeCell ref="J8:K8"/>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BE245"/>
  <sheetViews>
    <sheetView zoomScaleNormal="100" workbookViewId="0">
      <selection activeCell="B164" sqref="B164"/>
    </sheetView>
  </sheetViews>
  <sheetFormatPr defaultRowHeight="12.75" x14ac:dyDescent="0.2"/>
  <cols>
    <col min="1" max="1" width="36.85546875" customWidth="1"/>
    <col min="2" max="2" width="6.5703125" customWidth="1"/>
    <col min="3" max="3" width="8.85546875" customWidth="1"/>
    <col min="4" max="4" width="6.7109375" customWidth="1"/>
    <col min="5" max="5" width="6" customWidth="1"/>
    <col min="6" max="6" width="13.85546875" bestFit="1" customWidth="1"/>
    <col min="7" max="7" width="13.7109375" customWidth="1"/>
    <col min="8" max="8" width="11.140625" customWidth="1"/>
    <col min="9" max="9" width="14.7109375" customWidth="1"/>
    <col min="10" max="10" width="13.7109375" customWidth="1"/>
    <col min="11" max="11" width="15.42578125" customWidth="1"/>
    <col min="12" max="12" width="16.140625" customWidth="1"/>
  </cols>
  <sheetData>
    <row r="2" spans="1:12" x14ac:dyDescent="0.2">
      <c r="A2" s="63"/>
      <c r="B2" s="63"/>
      <c r="C2" s="63"/>
      <c r="I2" s="63"/>
      <c r="J2" s="190" t="s">
        <v>0</v>
      </c>
      <c r="K2" s="190"/>
      <c r="L2" s="190"/>
    </row>
    <row r="3" spans="1:12" x14ac:dyDescent="0.2">
      <c r="A3" s="63"/>
      <c r="B3" s="63"/>
      <c r="C3" s="63"/>
      <c r="I3" s="63"/>
      <c r="J3" s="104"/>
      <c r="K3" s="104"/>
      <c r="L3" s="1"/>
    </row>
    <row r="4" spans="1:12" ht="26.25" customHeight="1" x14ac:dyDescent="0.2">
      <c r="A4" s="64"/>
      <c r="B4" s="64"/>
      <c r="C4" s="64"/>
      <c r="I4" s="64"/>
      <c r="J4" s="222" t="s">
        <v>1</v>
      </c>
      <c r="K4" s="222"/>
      <c r="L4" s="222"/>
    </row>
    <row r="5" spans="1:12" x14ac:dyDescent="0.2">
      <c r="A5" s="63"/>
      <c r="B5" s="63"/>
      <c r="C5" s="63"/>
      <c r="I5" s="63"/>
      <c r="J5" s="104"/>
      <c r="K5" s="104"/>
      <c r="L5" s="1"/>
    </row>
    <row r="6" spans="1:12" x14ac:dyDescent="0.2">
      <c r="A6" s="63"/>
      <c r="B6" s="63"/>
      <c r="C6" s="63"/>
      <c r="I6" s="63"/>
      <c r="J6" s="189" t="s">
        <v>2</v>
      </c>
      <c r="K6" s="189"/>
      <c r="L6" s="189"/>
    </row>
    <row r="7" spans="1:12" x14ac:dyDescent="0.2">
      <c r="A7" s="65"/>
      <c r="B7" s="63"/>
      <c r="C7" s="63"/>
      <c r="I7" s="65"/>
      <c r="J7" s="104"/>
      <c r="K7" s="104"/>
      <c r="L7" s="1"/>
    </row>
    <row r="8" spans="1:12" x14ac:dyDescent="0.2">
      <c r="A8" s="63"/>
      <c r="B8" s="63"/>
      <c r="C8" s="63"/>
      <c r="I8" s="79"/>
      <c r="J8" s="99" t="s">
        <v>3</v>
      </c>
      <c r="K8" s="189" t="s">
        <v>4</v>
      </c>
      <c r="L8" s="189"/>
    </row>
    <row r="9" spans="1:12" x14ac:dyDescent="0.2">
      <c r="A9" s="62"/>
      <c r="B9" s="62"/>
      <c r="C9" s="62"/>
      <c r="I9" s="62"/>
      <c r="J9" s="190" t="s">
        <v>5</v>
      </c>
      <c r="K9" s="190"/>
      <c r="L9" s="190"/>
    </row>
    <row r="12" spans="1:12" ht="13.5" thickBot="1" x14ac:dyDescent="0.25">
      <c r="B12" s="191" t="s">
        <v>6</v>
      </c>
      <c r="C12" s="191"/>
      <c r="D12" s="191"/>
      <c r="E12" s="191"/>
      <c r="F12" s="191"/>
      <c r="G12" s="191"/>
      <c r="H12" s="191"/>
    </row>
    <row r="13" spans="1:12" x14ac:dyDescent="0.2">
      <c r="B13" s="191" t="s">
        <v>7</v>
      </c>
      <c r="C13" s="191"/>
      <c r="D13" s="191"/>
      <c r="E13" s="191"/>
      <c r="F13" s="191"/>
      <c r="G13" s="191"/>
      <c r="H13" s="191"/>
      <c r="K13" s="79"/>
      <c r="L13" s="3" t="s">
        <v>8</v>
      </c>
    </row>
    <row r="14" spans="1:12" x14ac:dyDescent="0.2">
      <c r="B14" s="99"/>
      <c r="C14" s="99"/>
      <c r="D14" s="99"/>
      <c r="E14" s="99"/>
      <c r="F14" s="99"/>
      <c r="G14" s="99"/>
      <c r="J14" s="4"/>
      <c r="K14" s="4" t="s">
        <v>9</v>
      </c>
      <c r="L14" s="5"/>
    </row>
    <row r="15" spans="1:12" x14ac:dyDescent="0.2">
      <c r="B15" s="190" t="s">
        <v>10</v>
      </c>
      <c r="C15" s="190"/>
      <c r="D15" s="190"/>
      <c r="E15" s="190"/>
      <c r="F15" s="190"/>
      <c r="G15" s="190"/>
      <c r="H15" s="190"/>
      <c r="J15" s="4"/>
      <c r="K15" s="4" t="s">
        <v>11</v>
      </c>
      <c r="L15" s="5"/>
    </row>
    <row r="16" spans="1:12" x14ac:dyDescent="0.2">
      <c r="J16" s="4"/>
      <c r="K16" s="4" t="s">
        <v>12</v>
      </c>
      <c r="L16" s="5"/>
    </row>
    <row r="17" spans="1:12" ht="25.5" x14ac:dyDescent="0.2">
      <c r="A17" s="6" t="s">
        <v>199</v>
      </c>
      <c r="B17" s="192" t="s">
        <v>13</v>
      </c>
      <c r="C17" s="192"/>
      <c r="D17" s="192"/>
      <c r="E17" s="192"/>
      <c r="F17" s="192"/>
      <c r="G17" s="192"/>
      <c r="H17" s="192"/>
      <c r="J17" s="4"/>
      <c r="K17" s="4" t="s">
        <v>11</v>
      </c>
      <c r="L17" s="5"/>
    </row>
    <row r="18" spans="1:12" x14ac:dyDescent="0.2">
      <c r="J18" s="4"/>
      <c r="K18" s="4" t="s">
        <v>14</v>
      </c>
      <c r="L18" s="5"/>
    </row>
    <row r="19" spans="1:12" x14ac:dyDescent="0.2">
      <c r="A19" t="s">
        <v>15</v>
      </c>
      <c r="B19" s="192"/>
      <c r="C19" s="192"/>
      <c r="D19" s="192"/>
      <c r="E19" s="192"/>
      <c r="F19" s="192"/>
      <c r="G19" s="192"/>
      <c r="H19" s="192"/>
      <c r="J19" s="4"/>
      <c r="K19" s="4" t="s">
        <v>16</v>
      </c>
      <c r="L19" s="5"/>
    </row>
    <row r="20" spans="1:12" ht="13.5" thickBot="1" x14ac:dyDescent="0.25">
      <c r="A20" t="s">
        <v>17</v>
      </c>
      <c r="J20" s="4"/>
      <c r="K20" s="4" t="s">
        <v>18</v>
      </c>
      <c r="L20" s="7">
        <v>383</v>
      </c>
    </row>
    <row r="22" spans="1:12" x14ac:dyDescent="0.2">
      <c r="A22" t="s">
        <v>237</v>
      </c>
      <c r="B22" s="192"/>
      <c r="C22" s="192"/>
      <c r="D22" s="192"/>
      <c r="E22" s="192"/>
      <c r="F22" s="192"/>
      <c r="G22" s="192"/>
      <c r="H22" s="192"/>
    </row>
    <row r="23" spans="1:12" x14ac:dyDescent="0.2">
      <c r="B23" s="79"/>
      <c r="C23" s="79"/>
      <c r="D23" s="79"/>
      <c r="E23" s="79"/>
      <c r="F23" s="79"/>
      <c r="G23" s="79"/>
      <c r="H23" s="79"/>
    </row>
    <row r="24" spans="1:12" ht="14.25" x14ac:dyDescent="0.2">
      <c r="A24" s="200" t="s">
        <v>19</v>
      </c>
      <c r="B24" s="200"/>
      <c r="C24" s="200"/>
      <c r="D24" s="200"/>
      <c r="E24" s="200"/>
      <c r="F24" s="200"/>
      <c r="G24" s="200"/>
      <c r="H24" s="200"/>
      <c r="I24" s="200"/>
      <c r="J24" s="200"/>
      <c r="K24" s="200"/>
    </row>
    <row r="26" spans="1:12" ht="15.75" customHeight="1" x14ac:dyDescent="0.2">
      <c r="A26" s="201" t="s">
        <v>20</v>
      </c>
      <c r="B26" s="194" t="s">
        <v>21</v>
      </c>
      <c r="C26" s="202" t="s">
        <v>22</v>
      </c>
      <c r="D26" s="194" t="s">
        <v>23</v>
      </c>
      <c r="E26" s="194"/>
      <c r="F26" s="201" t="s">
        <v>24</v>
      </c>
      <c r="G26" s="201"/>
      <c r="H26" s="201"/>
      <c r="I26" s="201"/>
      <c r="J26" s="201"/>
      <c r="K26" s="201"/>
      <c r="L26" s="201"/>
    </row>
    <row r="27" spans="1:12" ht="45.75" customHeight="1" x14ac:dyDescent="0.2">
      <c r="A27" s="201"/>
      <c r="B27" s="194"/>
      <c r="C27" s="203"/>
      <c r="D27" s="194"/>
      <c r="E27" s="194"/>
      <c r="F27" s="205" t="s">
        <v>145</v>
      </c>
      <c r="G27" s="205"/>
      <c r="H27" s="205"/>
      <c r="I27" s="205"/>
      <c r="J27" s="205"/>
      <c r="K27" s="205"/>
      <c r="L27" s="102" t="s">
        <v>277</v>
      </c>
    </row>
    <row r="28" spans="1:12" ht="41.25" customHeight="1" x14ac:dyDescent="0.2">
      <c r="A28" s="201"/>
      <c r="B28" s="194"/>
      <c r="C28" s="203"/>
      <c r="D28" s="206" t="s">
        <v>25</v>
      </c>
      <c r="E28" s="201" t="s">
        <v>26</v>
      </c>
      <c r="F28" s="201" t="s">
        <v>27</v>
      </c>
      <c r="G28" s="194" t="s">
        <v>28</v>
      </c>
      <c r="H28" s="194" t="s">
        <v>29</v>
      </c>
      <c r="I28" s="194" t="s">
        <v>30</v>
      </c>
      <c r="J28" s="194"/>
      <c r="K28" s="194"/>
      <c r="L28" s="202" t="s">
        <v>147</v>
      </c>
    </row>
    <row r="29" spans="1:12" ht="66" customHeight="1" x14ac:dyDescent="0.2">
      <c r="A29" s="201"/>
      <c r="B29" s="194"/>
      <c r="C29" s="204"/>
      <c r="D29" s="206"/>
      <c r="E29" s="201"/>
      <c r="F29" s="201"/>
      <c r="G29" s="194"/>
      <c r="H29" s="194"/>
      <c r="I29" s="100" t="s">
        <v>27</v>
      </c>
      <c r="J29" s="100" t="s">
        <v>31</v>
      </c>
      <c r="K29" s="101" t="s">
        <v>32</v>
      </c>
      <c r="L29" s="204"/>
    </row>
    <row r="30" spans="1:12" x14ac:dyDescent="0.2">
      <c r="A30" s="10">
        <v>1</v>
      </c>
      <c r="B30" s="10">
        <v>2</v>
      </c>
      <c r="C30" s="10">
        <v>3</v>
      </c>
      <c r="D30" s="10">
        <v>4</v>
      </c>
      <c r="E30" s="10" t="s">
        <v>33</v>
      </c>
      <c r="F30" s="10">
        <v>5</v>
      </c>
      <c r="G30" s="10" t="s">
        <v>34</v>
      </c>
      <c r="H30" s="10" t="s">
        <v>35</v>
      </c>
      <c r="I30" s="10" t="s">
        <v>36</v>
      </c>
      <c r="J30" s="10" t="s">
        <v>37</v>
      </c>
      <c r="K30" s="10" t="s">
        <v>38</v>
      </c>
      <c r="L30" s="10">
        <v>6</v>
      </c>
    </row>
    <row r="31" spans="1:12" ht="25.5" x14ac:dyDescent="0.2">
      <c r="A31" s="11" t="s">
        <v>39</v>
      </c>
      <c r="B31" s="12" t="s">
        <v>40</v>
      </c>
      <c r="C31" s="10" t="s">
        <v>41</v>
      </c>
      <c r="D31" s="10" t="s">
        <v>41</v>
      </c>
      <c r="E31" s="10" t="s">
        <v>41</v>
      </c>
      <c r="F31" s="13"/>
      <c r="G31" s="13"/>
      <c r="H31" s="13"/>
      <c r="I31" s="13"/>
      <c r="J31" s="13"/>
      <c r="K31" s="13"/>
      <c r="L31" s="105"/>
    </row>
    <row r="32" spans="1:12" ht="25.5" x14ac:dyDescent="0.2">
      <c r="A32" s="11" t="s">
        <v>42</v>
      </c>
      <c r="B32" s="12" t="s">
        <v>43</v>
      </c>
      <c r="C32" s="10" t="s">
        <v>41</v>
      </c>
      <c r="D32" s="10" t="s">
        <v>41</v>
      </c>
      <c r="E32" s="10" t="s">
        <v>41</v>
      </c>
      <c r="F32" s="13"/>
      <c r="G32" s="13"/>
      <c r="H32" s="13"/>
      <c r="I32" s="13"/>
      <c r="J32" s="13"/>
      <c r="K32" s="13"/>
      <c r="L32" s="105"/>
    </row>
    <row r="33" spans="1:12" x14ac:dyDescent="0.2">
      <c r="A33" s="14" t="s">
        <v>44</v>
      </c>
      <c r="B33" s="15" t="s">
        <v>45</v>
      </c>
      <c r="C33" s="16" t="s">
        <v>41</v>
      </c>
      <c r="D33" s="16" t="s">
        <v>41</v>
      </c>
      <c r="E33" s="16" t="s">
        <v>41</v>
      </c>
      <c r="F33" s="17">
        <f>F34+F45+F57+F65+F71+F74</f>
        <v>0</v>
      </c>
      <c r="G33" s="17">
        <f t="shared" ref="G33:K33" si="0">G34+G45+G57+G65+G71+G74</f>
        <v>0</v>
      </c>
      <c r="H33" s="17">
        <f t="shared" si="0"/>
        <v>0</v>
      </c>
      <c r="I33" s="17">
        <f t="shared" si="0"/>
        <v>0</v>
      </c>
      <c r="J33" s="17">
        <f t="shared" si="0"/>
        <v>0</v>
      </c>
      <c r="K33" s="17">
        <f t="shared" si="0"/>
        <v>0</v>
      </c>
      <c r="L33" s="107"/>
    </row>
    <row r="34" spans="1:12" ht="25.5" x14ac:dyDescent="0.2">
      <c r="A34" s="18" t="s">
        <v>46</v>
      </c>
      <c r="B34" s="19" t="s">
        <v>47</v>
      </c>
      <c r="C34" s="20">
        <v>120</v>
      </c>
      <c r="D34" s="20" t="s">
        <v>41</v>
      </c>
      <c r="E34" s="20" t="s">
        <v>41</v>
      </c>
      <c r="F34" s="21">
        <f>SUM(F36:F44)</f>
        <v>0</v>
      </c>
      <c r="G34" s="21">
        <f t="shared" ref="G34:K34" si="1">SUM(G36:G44)</f>
        <v>0</v>
      </c>
      <c r="H34" s="21">
        <f t="shared" si="1"/>
        <v>0</v>
      </c>
      <c r="I34" s="21">
        <f t="shared" si="1"/>
        <v>0</v>
      </c>
      <c r="J34" s="21">
        <f t="shared" si="1"/>
        <v>0</v>
      </c>
      <c r="K34" s="21">
        <f t="shared" si="1"/>
        <v>0</v>
      </c>
      <c r="L34" s="108"/>
    </row>
    <row r="35" spans="1:12" x14ac:dyDescent="0.2">
      <c r="A35" s="22" t="s">
        <v>48</v>
      </c>
      <c r="B35" s="12"/>
      <c r="C35" s="10"/>
      <c r="D35" s="10"/>
      <c r="E35" s="10"/>
      <c r="F35" s="13"/>
      <c r="G35" s="13"/>
      <c r="H35" s="13"/>
      <c r="I35" s="13"/>
      <c r="J35" s="13"/>
      <c r="K35" s="13"/>
      <c r="L35" s="105"/>
    </row>
    <row r="36" spans="1:12" x14ac:dyDescent="0.2">
      <c r="A36" s="23" t="s">
        <v>49</v>
      </c>
      <c r="B36" s="12" t="s">
        <v>50</v>
      </c>
      <c r="C36" s="10">
        <v>120</v>
      </c>
      <c r="D36" s="10">
        <v>121</v>
      </c>
      <c r="E36" s="10" t="s">
        <v>41</v>
      </c>
      <c r="F36" s="13"/>
      <c r="G36" s="13"/>
      <c r="H36" s="13"/>
      <c r="I36" s="13"/>
      <c r="J36" s="13"/>
      <c r="K36" s="13"/>
      <c r="L36" s="105"/>
    </row>
    <row r="37" spans="1:12" x14ac:dyDescent="0.2">
      <c r="A37" s="23" t="s">
        <v>51</v>
      </c>
      <c r="B37" s="12">
        <v>1120</v>
      </c>
      <c r="C37" s="10">
        <v>120</v>
      </c>
      <c r="D37" s="10">
        <v>122</v>
      </c>
      <c r="E37" s="10" t="s">
        <v>41</v>
      </c>
      <c r="F37" s="13"/>
      <c r="G37" s="13"/>
      <c r="H37" s="13"/>
      <c r="I37" s="13"/>
      <c r="J37" s="13"/>
      <c r="K37" s="13"/>
      <c r="L37" s="105"/>
    </row>
    <row r="38" spans="1:12" ht="25.5" x14ac:dyDescent="0.2">
      <c r="A38" s="23" t="s">
        <v>52</v>
      </c>
      <c r="B38" s="12">
        <v>1130</v>
      </c>
      <c r="C38" s="10">
        <v>120</v>
      </c>
      <c r="D38" s="10">
        <v>123</v>
      </c>
      <c r="E38" s="10" t="s">
        <v>41</v>
      </c>
      <c r="F38" s="13"/>
      <c r="G38" s="13"/>
      <c r="H38" s="13"/>
      <c r="I38" s="13"/>
      <c r="J38" s="13"/>
      <c r="K38" s="13"/>
      <c r="L38" s="105"/>
    </row>
    <row r="39" spans="1:12" ht="25.5" x14ac:dyDescent="0.2">
      <c r="A39" s="23" t="s">
        <v>53</v>
      </c>
      <c r="B39" s="12">
        <v>1140</v>
      </c>
      <c r="C39" s="10">
        <v>120</v>
      </c>
      <c r="D39" s="10">
        <v>124</v>
      </c>
      <c r="E39" s="10" t="s">
        <v>41</v>
      </c>
      <c r="F39" s="13"/>
      <c r="G39" s="13"/>
      <c r="H39" s="13"/>
      <c r="I39" s="13"/>
      <c r="J39" s="13"/>
      <c r="K39" s="13"/>
      <c r="L39" s="105"/>
    </row>
    <row r="40" spans="1:12" ht="25.5" x14ac:dyDescent="0.2">
      <c r="A40" s="23" t="s">
        <v>54</v>
      </c>
      <c r="B40" s="12">
        <v>1150</v>
      </c>
      <c r="C40" s="10">
        <v>120</v>
      </c>
      <c r="D40" s="10">
        <v>125</v>
      </c>
      <c r="E40" s="10" t="s">
        <v>41</v>
      </c>
      <c r="F40" s="13"/>
      <c r="G40" s="13"/>
      <c r="H40" s="13"/>
      <c r="I40" s="13"/>
      <c r="J40" s="13"/>
      <c r="K40" s="13"/>
      <c r="L40" s="105"/>
    </row>
    <row r="41" spans="1:12" ht="25.5" x14ac:dyDescent="0.2">
      <c r="A41" s="23" t="s">
        <v>55</v>
      </c>
      <c r="B41" s="12">
        <v>1160</v>
      </c>
      <c r="C41" s="10">
        <v>120</v>
      </c>
      <c r="D41" s="10">
        <v>126</v>
      </c>
      <c r="E41" s="10" t="s">
        <v>41</v>
      </c>
      <c r="F41" s="13"/>
      <c r="G41" s="13"/>
      <c r="H41" s="13"/>
      <c r="I41" s="13"/>
      <c r="J41" s="13"/>
      <c r="K41" s="13"/>
      <c r="L41" s="105"/>
    </row>
    <row r="42" spans="1:12" ht="25.5" x14ac:dyDescent="0.2">
      <c r="A42" s="23" t="s">
        <v>56</v>
      </c>
      <c r="B42" s="12">
        <v>1170</v>
      </c>
      <c r="C42" s="10">
        <v>120</v>
      </c>
      <c r="D42" s="10">
        <v>127</v>
      </c>
      <c r="E42" s="10" t="s">
        <v>41</v>
      </c>
      <c r="F42" s="13"/>
      <c r="G42" s="13"/>
      <c r="H42" s="13"/>
      <c r="I42" s="13"/>
      <c r="J42" s="13"/>
      <c r="K42" s="13"/>
      <c r="L42" s="105"/>
    </row>
    <row r="43" spans="1:12" ht="63.75" x14ac:dyDescent="0.2">
      <c r="A43" s="23" t="s">
        <v>57</v>
      </c>
      <c r="B43" s="12">
        <v>1180</v>
      </c>
      <c r="C43" s="10">
        <v>120</v>
      </c>
      <c r="D43" s="10">
        <v>128</v>
      </c>
      <c r="E43" s="10" t="s">
        <v>41</v>
      </c>
      <c r="F43" s="13"/>
      <c r="G43" s="13"/>
      <c r="H43" s="13"/>
      <c r="I43" s="13"/>
      <c r="J43" s="13"/>
      <c r="K43" s="13"/>
      <c r="L43" s="105"/>
    </row>
    <row r="44" spans="1:12" x14ac:dyDescent="0.2">
      <c r="A44" s="23" t="s">
        <v>58</v>
      </c>
      <c r="B44" s="12">
        <v>1190</v>
      </c>
      <c r="C44" s="10">
        <v>120</v>
      </c>
      <c r="D44" s="10">
        <v>129</v>
      </c>
      <c r="E44" s="10" t="s">
        <v>41</v>
      </c>
      <c r="F44" s="13"/>
      <c r="G44" s="13"/>
      <c r="H44" s="13"/>
      <c r="I44" s="13"/>
      <c r="J44" s="13"/>
      <c r="K44" s="13"/>
      <c r="L44" s="105"/>
    </row>
    <row r="45" spans="1:12" ht="38.25" x14ac:dyDescent="0.2">
      <c r="A45" s="24" t="s">
        <v>59</v>
      </c>
      <c r="B45" s="19" t="s">
        <v>60</v>
      </c>
      <c r="C45" s="20">
        <v>130</v>
      </c>
      <c r="D45" s="20" t="s">
        <v>41</v>
      </c>
      <c r="E45" s="20" t="s">
        <v>41</v>
      </c>
      <c r="F45" s="21">
        <f>SUM(F47:F56)</f>
        <v>0</v>
      </c>
      <c r="G45" s="21">
        <f t="shared" ref="G45:K45" si="2">SUM(G47:G56)</f>
        <v>0</v>
      </c>
      <c r="H45" s="21">
        <f t="shared" si="2"/>
        <v>0</v>
      </c>
      <c r="I45" s="21">
        <f t="shared" si="2"/>
        <v>0</v>
      </c>
      <c r="J45" s="21">
        <f t="shared" si="2"/>
        <v>0</v>
      </c>
      <c r="K45" s="21">
        <f t="shared" si="2"/>
        <v>0</v>
      </c>
      <c r="L45" s="108"/>
    </row>
    <row r="46" spans="1:12" x14ac:dyDescent="0.2">
      <c r="A46" s="83" t="s">
        <v>206</v>
      </c>
      <c r="B46" s="84"/>
      <c r="C46" s="85"/>
      <c r="D46" s="85"/>
      <c r="E46" s="85"/>
      <c r="F46" s="86"/>
      <c r="G46" s="86"/>
      <c r="H46" s="86"/>
      <c r="I46" s="86"/>
      <c r="J46" s="86"/>
      <c r="K46" s="86"/>
      <c r="L46" s="106"/>
    </row>
    <row r="47" spans="1:12" ht="25.5" x14ac:dyDescent="0.2">
      <c r="A47" s="23" t="s">
        <v>207</v>
      </c>
      <c r="B47" s="12" t="s">
        <v>61</v>
      </c>
      <c r="C47" s="10">
        <v>130</v>
      </c>
      <c r="D47" s="10">
        <v>131</v>
      </c>
      <c r="E47" s="10" t="s">
        <v>41</v>
      </c>
      <c r="F47" s="13"/>
      <c r="G47" s="13"/>
      <c r="H47" s="13"/>
      <c r="I47" s="13"/>
      <c r="J47" s="13"/>
      <c r="K47" s="13"/>
      <c r="L47" s="105"/>
    </row>
    <row r="48" spans="1:12" ht="25.5" x14ac:dyDescent="0.2">
      <c r="A48" s="23" t="s">
        <v>62</v>
      </c>
      <c r="B48" s="10">
        <v>1220</v>
      </c>
      <c r="C48" s="10">
        <v>130</v>
      </c>
      <c r="D48" s="10">
        <v>131</v>
      </c>
      <c r="E48" s="10" t="s">
        <v>41</v>
      </c>
      <c r="F48" s="13"/>
      <c r="G48" s="13"/>
      <c r="H48" s="13"/>
      <c r="I48" s="13"/>
      <c r="J48" s="13"/>
      <c r="K48" s="13"/>
      <c r="L48" s="105"/>
    </row>
    <row r="49" spans="1:57" ht="38.25" x14ac:dyDescent="0.2">
      <c r="A49" s="23" t="s">
        <v>63</v>
      </c>
      <c r="B49" s="10">
        <v>1230</v>
      </c>
      <c r="C49" s="10">
        <v>130</v>
      </c>
      <c r="D49" s="10">
        <v>132</v>
      </c>
      <c r="E49" s="10" t="s">
        <v>41</v>
      </c>
      <c r="F49" s="13"/>
      <c r="G49" s="13"/>
      <c r="H49" s="13"/>
      <c r="I49" s="13"/>
      <c r="J49" s="13"/>
      <c r="K49" s="13"/>
      <c r="L49" s="105"/>
    </row>
    <row r="50" spans="1:57" ht="38.25" x14ac:dyDescent="0.2">
      <c r="A50" s="23" t="s">
        <v>64</v>
      </c>
      <c r="B50" s="10">
        <v>1240</v>
      </c>
      <c r="C50" s="10">
        <v>130</v>
      </c>
      <c r="D50" s="10">
        <v>133</v>
      </c>
      <c r="E50" s="10" t="s">
        <v>41</v>
      </c>
      <c r="F50" s="13"/>
      <c r="G50" s="13"/>
      <c r="H50" s="13"/>
      <c r="I50" s="13"/>
      <c r="J50" s="13"/>
      <c r="K50" s="13"/>
      <c r="L50" s="105"/>
    </row>
    <row r="51" spans="1:57" x14ac:dyDescent="0.2">
      <c r="A51" s="23" t="s">
        <v>65</v>
      </c>
      <c r="B51" s="10">
        <v>1250</v>
      </c>
      <c r="C51" s="10">
        <v>130</v>
      </c>
      <c r="D51" s="10">
        <v>134</v>
      </c>
      <c r="E51" s="10" t="s">
        <v>41</v>
      </c>
      <c r="F51" s="13"/>
      <c r="G51" s="13"/>
      <c r="H51" s="13"/>
      <c r="I51" s="13"/>
      <c r="J51" s="13"/>
      <c r="K51" s="13"/>
      <c r="L51" s="105"/>
    </row>
    <row r="52" spans="1:57" ht="25.5" x14ac:dyDescent="0.2">
      <c r="A52" s="23" t="s">
        <v>66</v>
      </c>
      <c r="B52" s="10">
        <v>1260</v>
      </c>
      <c r="C52" s="10">
        <v>130</v>
      </c>
      <c r="D52" s="10">
        <v>135</v>
      </c>
      <c r="E52" s="10" t="s">
        <v>41</v>
      </c>
      <c r="F52" s="13"/>
      <c r="G52" s="13"/>
      <c r="H52" s="13"/>
      <c r="I52" s="13"/>
      <c r="J52" s="13"/>
      <c r="K52" s="13"/>
      <c r="L52" s="105"/>
    </row>
    <row r="53" spans="1:57" ht="38.25" x14ac:dyDescent="0.2">
      <c r="A53" s="23" t="s">
        <v>67</v>
      </c>
      <c r="B53" s="10">
        <v>1270</v>
      </c>
      <c r="C53" s="10">
        <v>130</v>
      </c>
      <c r="D53" s="10">
        <v>136</v>
      </c>
      <c r="E53" s="10" t="s">
        <v>41</v>
      </c>
      <c r="F53" s="13"/>
      <c r="G53" s="13"/>
      <c r="H53" s="13"/>
      <c r="I53" s="13"/>
      <c r="J53" s="13"/>
      <c r="K53" s="13"/>
      <c r="L53" s="105"/>
    </row>
    <row r="54" spans="1:57" ht="25.5" x14ac:dyDescent="0.2">
      <c r="A54" s="23" t="s">
        <v>68</v>
      </c>
      <c r="B54" s="10">
        <v>1280</v>
      </c>
      <c r="C54" s="10">
        <v>130</v>
      </c>
      <c r="D54" s="10">
        <v>137</v>
      </c>
      <c r="E54" s="10" t="s">
        <v>41</v>
      </c>
      <c r="F54" s="13"/>
      <c r="G54" s="13"/>
      <c r="H54" s="13"/>
      <c r="I54" s="13"/>
      <c r="J54" s="13"/>
      <c r="K54" s="13"/>
      <c r="L54" s="105"/>
    </row>
    <row r="55" spans="1:57" ht="25.5" customHeight="1" x14ac:dyDescent="0.2">
      <c r="A55" s="23" t="s">
        <v>69</v>
      </c>
      <c r="B55" s="10">
        <v>1290</v>
      </c>
      <c r="C55" s="10">
        <v>130</v>
      </c>
      <c r="D55" s="10">
        <v>138</v>
      </c>
      <c r="E55" s="10" t="s">
        <v>41</v>
      </c>
      <c r="F55" s="13"/>
      <c r="G55" s="13"/>
      <c r="H55" s="13"/>
      <c r="I55" s="13"/>
      <c r="J55" s="13"/>
      <c r="K55" s="13"/>
      <c r="L55" s="105"/>
    </row>
    <row r="56" spans="1:57" ht="12.75" customHeight="1" x14ac:dyDescent="0.2">
      <c r="A56" s="23"/>
      <c r="B56" s="10"/>
      <c r="C56" s="10"/>
      <c r="D56" s="10"/>
      <c r="E56" s="10"/>
      <c r="F56" s="13"/>
      <c r="G56" s="13"/>
      <c r="H56" s="13"/>
      <c r="I56" s="13"/>
      <c r="J56" s="13"/>
      <c r="K56" s="13"/>
      <c r="L56" s="105"/>
    </row>
    <row r="57" spans="1:57" ht="25.5" customHeight="1" x14ac:dyDescent="0.2">
      <c r="A57" s="24" t="s">
        <v>70</v>
      </c>
      <c r="B57" s="25">
        <v>1300</v>
      </c>
      <c r="C57" s="25">
        <v>140</v>
      </c>
      <c r="D57" s="20" t="s">
        <v>41</v>
      </c>
      <c r="E57" s="20" t="s">
        <v>41</v>
      </c>
      <c r="F57" s="26">
        <f>SUM(F59:F64)</f>
        <v>0</v>
      </c>
      <c r="G57" s="26">
        <f t="shared" ref="G57:K57" si="3">SUM(G59:G64)</f>
        <v>0</v>
      </c>
      <c r="H57" s="26">
        <f t="shared" si="3"/>
        <v>0</v>
      </c>
      <c r="I57" s="26">
        <f t="shared" si="3"/>
        <v>0</v>
      </c>
      <c r="J57" s="26">
        <f t="shared" si="3"/>
        <v>0</v>
      </c>
      <c r="K57" s="26">
        <f t="shared" si="3"/>
        <v>0</v>
      </c>
      <c r="L57" s="109"/>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57" ht="12.75" customHeight="1" x14ac:dyDescent="0.2">
      <c r="A58" s="83" t="s">
        <v>206</v>
      </c>
      <c r="B58" s="85"/>
      <c r="C58" s="85"/>
      <c r="D58" s="81"/>
      <c r="E58" s="81"/>
      <c r="F58" s="86"/>
      <c r="G58" s="86"/>
      <c r="H58" s="86"/>
      <c r="I58" s="86"/>
      <c r="J58" s="86"/>
      <c r="K58" s="86"/>
      <c r="L58" s="106"/>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1:57" ht="54" customHeight="1" x14ac:dyDescent="0.2">
      <c r="A59" s="80" t="s">
        <v>208</v>
      </c>
      <c r="B59" s="10">
        <v>1310</v>
      </c>
      <c r="C59" s="10">
        <v>140</v>
      </c>
      <c r="D59" s="10">
        <v>141</v>
      </c>
      <c r="E59" s="10" t="s">
        <v>41</v>
      </c>
      <c r="F59" s="13"/>
      <c r="G59" s="13"/>
      <c r="H59" s="13"/>
      <c r="I59" s="13"/>
      <c r="J59" s="13"/>
      <c r="K59" s="13"/>
      <c r="L59" s="105"/>
    </row>
    <row r="60" spans="1:57" ht="25.5" customHeight="1" x14ac:dyDescent="0.2">
      <c r="A60" s="23" t="s">
        <v>71</v>
      </c>
      <c r="B60" s="10">
        <v>1320</v>
      </c>
      <c r="C60" s="10">
        <v>140</v>
      </c>
      <c r="D60" s="10">
        <v>142</v>
      </c>
      <c r="E60" s="10" t="s">
        <v>41</v>
      </c>
      <c r="F60" s="13"/>
      <c r="G60" s="13"/>
      <c r="H60" s="13"/>
      <c r="I60" s="13"/>
      <c r="J60" s="13"/>
      <c r="K60" s="13"/>
      <c r="L60" s="105"/>
    </row>
    <row r="61" spans="1:57" x14ac:dyDescent="0.2">
      <c r="A61" s="23" t="s">
        <v>72</v>
      </c>
      <c r="B61" s="10">
        <v>1330</v>
      </c>
      <c r="C61" s="10">
        <v>140</v>
      </c>
      <c r="D61" s="10">
        <v>143</v>
      </c>
      <c r="E61" s="10" t="s">
        <v>41</v>
      </c>
      <c r="F61" s="13"/>
      <c r="G61" s="13"/>
      <c r="H61" s="13"/>
      <c r="I61" s="13"/>
      <c r="J61" s="13"/>
      <c r="K61" s="13"/>
      <c r="L61" s="105"/>
    </row>
    <row r="62" spans="1:57" ht="25.5" x14ac:dyDescent="0.2">
      <c r="A62" s="23" t="s">
        <v>73</v>
      </c>
      <c r="B62" s="10">
        <v>1340</v>
      </c>
      <c r="C62" s="10">
        <v>140</v>
      </c>
      <c r="D62" s="10">
        <v>144</v>
      </c>
      <c r="E62" s="10" t="s">
        <v>41</v>
      </c>
      <c r="F62" s="13"/>
      <c r="G62" s="13"/>
      <c r="H62" s="13"/>
      <c r="I62" s="13"/>
      <c r="J62" s="13"/>
      <c r="K62" s="13"/>
      <c r="L62" s="105"/>
    </row>
    <row r="63" spans="1:57" ht="25.5" x14ac:dyDescent="0.2">
      <c r="A63" s="23" t="s">
        <v>74</v>
      </c>
      <c r="B63" s="10">
        <v>1350</v>
      </c>
      <c r="C63" s="10">
        <v>140</v>
      </c>
      <c r="D63" s="10">
        <v>145</v>
      </c>
      <c r="E63" s="10" t="s">
        <v>41</v>
      </c>
      <c r="F63" s="13"/>
      <c r="G63" s="13"/>
      <c r="H63" s="13"/>
      <c r="I63" s="13"/>
      <c r="J63" s="13"/>
      <c r="K63" s="13"/>
      <c r="L63" s="105"/>
    </row>
    <row r="64" spans="1:57" x14ac:dyDescent="0.2">
      <c r="A64" s="23"/>
      <c r="B64" s="10"/>
      <c r="C64" s="10"/>
      <c r="D64" s="10"/>
      <c r="E64" s="10"/>
      <c r="F64" s="13"/>
      <c r="G64" s="13"/>
      <c r="H64" s="13"/>
      <c r="I64" s="13"/>
      <c r="J64" s="13"/>
      <c r="K64" s="13"/>
      <c r="L64" s="105"/>
    </row>
    <row r="65" spans="1:12" ht="38.25" x14ac:dyDescent="0.2">
      <c r="A65" s="24" t="s">
        <v>202</v>
      </c>
      <c r="B65" s="20">
        <v>1400</v>
      </c>
      <c r="C65" s="20">
        <v>150</v>
      </c>
      <c r="D65" s="20" t="s">
        <v>41</v>
      </c>
      <c r="E65" s="20" t="s">
        <v>41</v>
      </c>
      <c r="F65" s="21">
        <f>SUM(F66:F70)</f>
        <v>0</v>
      </c>
      <c r="G65" s="21">
        <f t="shared" ref="G65:K65" si="4">SUM(G66:G70)</f>
        <v>0</v>
      </c>
      <c r="H65" s="21">
        <f t="shared" si="4"/>
        <v>0</v>
      </c>
      <c r="I65" s="21">
        <f t="shared" si="4"/>
        <v>0</v>
      </c>
      <c r="J65" s="21">
        <f t="shared" si="4"/>
        <v>0</v>
      </c>
      <c r="K65" s="21">
        <f t="shared" si="4"/>
        <v>0</v>
      </c>
      <c r="L65" s="108"/>
    </row>
    <row r="66" spans="1:12" ht="14.25" customHeight="1" x14ac:dyDescent="0.2">
      <c r="A66" s="29" t="s">
        <v>48</v>
      </c>
      <c r="B66" s="10"/>
      <c r="C66" s="10"/>
      <c r="D66" s="10"/>
      <c r="E66" s="10"/>
      <c r="F66" s="13"/>
      <c r="G66" s="13"/>
      <c r="H66" s="13"/>
      <c r="I66" s="13"/>
      <c r="J66" s="13"/>
      <c r="K66" s="13"/>
      <c r="L66" s="105"/>
    </row>
    <row r="67" spans="1:12" ht="51.75" customHeight="1" x14ac:dyDescent="0.2">
      <c r="A67" s="80" t="s">
        <v>203</v>
      </c>
      <c r="B67" s="10">
        <v>1410</v>
      </c>
      <c r="C67" s="10">
        <v>150</v>
      </c>
      <c r="D67" s="10">
        <v>152</v>
      </c>
      <c r="E67" s="10" t="s">
        <v>41</v>
      </c>
      <c r="F67" s="13"/>
      <c r="G67" s="13"/>
      <c r="H67" s="13"/>
      <c r="I67" s="13"/>
      <c r="J67" s="13"/>
      <c r="K67" s="13"/>
      <c r="L67" s="105"/>
    </row>
    <row r="68" spans="1:12" ht="66.75" customHeight="1" x14ac:dyDescent="0.2">
      <c r="A68" s="80" t="s">
        <v>204</v>
      </c>
      <c r="B68" s="10">
        <v>1420</v>
      </c>
      <c r="C68" s="10">
        <v>150</v>
      </c>
      <c r="D68" s="10">
        <v>155</v>
      </c>
      <c r="E68" s="10" t="s">
        <v>41</v>
      </c>
      <c r="F68" s="13"/>
      <c r="G68" s="13"/>
      <c r="H68" s="13"/>
      <c r="I68" s="13"/>
      <c r="J68" s="13"/>
      <c r="K68" s="13"/>
      <c r="L68" s="105"/>
    </row>
    <row r="69" spans="1:12" ht="50.25" customHeight="1" x14ac:dyDescent="0.2">
      <c r="A69" s="80" t="s">
        <v>76</v>
      </c>
      <c r="B69" s="10">
        <v>1430</v>
      </c>
      <c r="C69" s="10">
        <v>150</v>
      </c>
      <c r="D69" s="10">
        <v>162</v>
      </c>
      <c r="E69" s="10" t="s">
        <v>41</v>
      </c>
      <c r="F69" s="13"/>
      <c r="G69" s="13"/>
      <c r="H69" s="13"/>
      <c r="I69" s="13"/>
      <c r="J69" s="13"/>
      <c r="K69" s="13"/>
      <c r="L69" s="105"/>
    </row>
    <row r="70" spans="1:12" ht="12.75" customHeight="1" x14ac:dyDescent="0.2">
      <c r="A70" s="29"/>
      <c r="B70" s="10"/>
      <c r="C70" s="10"/>
      <c r="D70" s="10"/>
      <c r="E70" s="10"/>
      <c r="F70" s="13"/>
      <c r="G70" s="13"/>
      <c r="H70" s="13"/>
      <c r="I70" s="13"/>
      <c r="J70" s="13"/>
      <c r="K70" s="13"/>
      <c r="L70" s="105"/>
    </row>
    <row r="71" spans="1:12" x14ac:dyDescent="0.2">
      <c r="A71" s="24" t="s">
        <v>75</v>
      </c>
      <c r="B71" s="20">
        <v>1500</v>
      </c>
      <c r="C71" s="20">
        <v>180</v>
      </c>
      <c r="D71" s="20" t="s">
        <v>41</v>
      </c>
      <c r="E71" s="20" t="s">
        <v>41</v>
      </c>
      <c r="F71" s="21">
        <f>SUM(F72:F73)</f>
        <v>0</v>
      </c>
      <c r="G71" s="21">
        <f t="shared" ref="G71:K71" si="5">SUM(G72:G73)</f>
        <v>0</v>
      </c>
      <c r="H71" s="21">
        <f t="shared" si="5"/>
        <v>0</v>
      </c>
      <c r="I71" s="21">
        <f t="shared" si="5"/>
        <v>0</v>
      </c>
      <c r="J71" s="21">
        <f t="shared" si="5"/>
        <v>0</v>
      </c>
      <c r="K71" s="21">
        <f t="shared" si="5"/>
        <v>0</v>
      </c>
      <c r="L71" s="108"/>
    </row>
    <row r="72" spans="1:12" ht="12" customHeight="1" x14ac:dyDescent="0.2">
      <c r="A72" s="22"/>
      <c r="B72" s="10"/>
      <c r="C72" s="10"/>
      <c r="D72" s="10"/>
      <c r="E72" s="10"/>
      <c r="F72" s="13"/>
      <c r="G72" s="13"/>
      <c r="H72" s="13"/>
      <c r="I72" s="13"/>
      <c r="J72" s="13"/>
      <c r="K72" s="13"/>
      <c r="L72" s="105"/>
    </row>
    <row r="73" spans="1:12" x14ac:dyDescent="0.2">
      <c r="A73" s="23"/>
      <c r="B73" s="10"/>
      <c r="C73" s="10"/>
      <c r="D73" s="10"/>
      <c r="E73" s="10"/>
      <c r="F73" s="13"/>
      <c r="G73" s="13"/>
      <c r="H73" s="13"/>
      <c r="I73" s="13"/>
      <c r="J73" s="13"/>
      <c r="K73" s="13"/>
      <c r="L73" s="105"/>
    </row>
    <row r="74" spans="1:12" ht="26.25" customHeight="1" x14ac:dyDescent="0.2">
      <c r="A74" s="24" t="s">
        <v>77</v>
      </c>
      <c r="B74" s="20">
        <v>1900</v>
      </c>
      <c r="C74" s="20" t="s">
        <v>41</v>
      </c>
      <c r="D74" s="20" t="s">
        <v>41</v>
      </c>
      <c r="E74" s="20" t="s">
        <v>41</v>
      </c>
      <c r="F74" s="21">
        <f>SUM(F76:F77)</f>
        <v>0</v>
      </c>
      <c r="G74" s="21">
        <f t="shared" ref="G74:K74" si="6">SUM(G76:G77)</f>
        <v>0</v>
      </c>
      <c r="H74" s="21">
        <f t="shared" si="6"/>
        <v>0</v>
      </c>
      <c r="I74" s="21">
        <f t="shared" si="6"/>
        <v>0</v>
      </c>
      <c r="J74" s="21">
        <f t="shared" si="6"/>
        <v>0</v>
      </c>
      <c r="K74" s="21">
        <f t="shared" si="6"/>
        <v>0</v>
      </c>
      <c r="L74" s="108"/>
    </row>
    <row r="75" spans="1:12" ht="12.75" customHeight="1" x14ac:dyDescent="0.2">
      <c r="A75" s="29" t="s">
        <v>48</v>
      </c>
      <c r="B75" s="81"/>
      <c r="C75" s="81"/>
      <c r="D75" s="81"/>
      <c r="E75" s="81"/>
      <c r="F75" s="82"/>
      <c r="G75" s="82"/>
      <c r="H75" s="82"/>
      <c r="I75" s="82"/>
      <c r="J75" s="82"/>
      <c r="K75" s="82"/>
      <c r="L75" s="105"/>
    </row>
    <row r="76" spans="1:12" ht="27" customHeight="1" x14ac:dyDescent="0.2">
      <c r="A76" s="29" t="s">
        <v>209</v>
      </c>
      <c r="B76" s="10">
        <v>1910</v>
      </c>
      <c r="C76" s="10">
        <v>440</v>
      </c>
      <c r="D76" s="10">
        <v>446</v>
      </c>
      <c r="E76" s="10" t="s">
        <v>41</v>
      </c>
      <c r="F76" s="13"/>
      <c r="G76" s="13"/>
      <c r="H76" s="13"/>
      <c r="I76" s="13"/>
      <c r="J76" s="13"/>
      <c r="K76" s="13"/>
      <c r="L76" s="105"/>
    </row>
    <row r="77" spans="1:12" ht="38.25" x14ac:dyDescent="0.2">
      <c r="A77" s="23" t="s">
        <v>205</v>
      </c>
      <c r="B77" s="10">
        <v>1920</v>
      </c>
      <c r="C77" s="10">
        <v>440</v>
      </c>
      <c r="D77" s="10">
        <v>449</v>
      </c>
      <c r="E77" s="10" t="s">
        <v>41</v>
      </c>
      <c r="F77" s="13"/>
      <c r="G77" s="13"/>
      <c r="H77" s="13"/>
      <c r="I77" s="13"/>
      <c r="J77" s="13"/>
      <c r="K77" s="13"/>
      <c r="L77" s="105"/>
    </row>
    <row r="78" spans="1:12" x14ac:dyDescent="0.2">
      <c r="A78" s="23"/>
      <c r="B78" s="10"/>
      <c r="C78" s="10"/>
      <c r="D78" s="10"/>
      <c r="E78" s="10"/>
      <c r="F78" s="13"/>
      <c r="G78" s="13"/>
      <c r="H78" s="13"/>
      <c r="I78" s="13"/>
      <c r="J78" s="13"/>
      <c r="K78" s="13"/>
      <c r="L78" s="105"/>
    </row>
    <row r="79" spans="1:12" x14ac:dyDescent="0.2">
      <c r="A79" s="30" t="s">
        <v>263</v>
      </c>
      <c r="B79" s="31">
        <v>1980</v>
      </c>
      <c r="C79" s="31" t="s">
        <v>41</v>
      </c>
      <c r="D79" s="31" t="s">
        <v>41</v>
      </c>
      <c r="E79" s="31" t="s">
        <v>41</v>
      </c>
      <c r="F79" s="32">
        <f>SUM(F80)</f>
        <v>0</v>
      </c>
      <c r="G79" s="32">
        <f t="shared" ref="G79:K79" si="7">SUM(G80)</f>
        <v>0</v>
      </c>
      <c r="H79" s="32">
        <f t="shared" si="7"/>
        <v>0</v>
      </c>
      <c r="I79" s="32">
        <f t="shared" si="7"/>
        <v>0</v>
      </c>
      <c r="J79" s="32">
        <f t="shared" si="7"/>
        <v>0</v>
      </c>
      <c r="K79" s="32">
        <f t="shared" si="7"/>
        <v>0</v>
      </c>
      <c r="L79" s="115"/>
    </row>
    <row r="80" spans="1:12" ht="63.75" x14ac:dyDescent="0.2">
      <c r="A80" s="22" t="s">
        <v>240</v>
      </c>
      <c r="B80" s="10">
        <v>1981</v>
      </c>
      <c r="C80" s="10">
        <v>510</v>
      </c>
      <c r="D80" s="10" t="s">
        <v>41</v>
      </c>
      <c r="E80" s="10" t="s">
        <v>41</v>
      </c>
      <c r="F80" s="13"/>
      <c r="G80" s="13"/>
      <c r="H80" s="13"/>
      <c r="I80" s="13"/>
      <c r="J80" s="13"/>
      <c r="K80" s="13"/>
      <c r="L80" s="105"/>
    </row>
    <row r="81" spans="1:12" x14ac:dyDescent="0.2">
      <c r="A81" s="22"/>
      <c r="B81" s="10"/>
      <c r="C81" s="10"/>
      <c r="D81" s="10"/>
      <c r="E81" s="10"/>
      <c r="F81" s="13"/>
      <c r="G81" s="13"/>
      <c r="H81" s="13"/>
      <c r="I81" s="13"/>
      <c r="J81" s="13"/>
      <c r="K81" s="13"/>
      <c r="L81" s="105"/>
    </row>
    <row r="82" spans="1:12" x14ac:dyDescent="0.2">
      <c r="A82" s="33" t="s">
        <v>78</v>
      </c>
      <c r="B82" s="34">
        <v>2000</v>
      </c>
      <c r="C82" s="34" t="s">
        <v>41</v>
      </c>
      <c r="D82" s="34" t="s">
        <v>41</v>
      </c>
      <c r="E82" s="34" t="s">
        <v>41</v>
      </c>
      <c r="F82" s="35">
        <f t="shared" ref="F82:K82" si="8">F83+F86+F95+F100+F107+F124+F139+F144</f>
        <v>0</v>
      </c>
      <c r="G82" s="35">
        <f t="shared" si="8"/>
        <v>0</v>
      </c>
      <c r="H82" s="35">
        <f t="shared" si="8"/>
        <v>0</v>
      </c>
      <c r="I82" s="35">
        <f t="shared" si="8"/>
        <v>0</v>
      </c>
      <c r="J82" s="35">
        <f t="shared" si="8"/>
        <v>0</v>
      </c>
      <c r="K82" s="35">
        <f t="shared" si="8"/>
        <v>0</v>
      </c>
      <c r="L82" s="110"/>
    </row>
    <row r="83" spans="1:12" ht="25.5" x14ac:dyDescent="0.2">
      <c r="A83" s="28" t="s">
        <v>79</v>
      </c>
      <c r="B83" s="10">
        <v>2100</v>
      </c>
      <c r="C83" s="10">
        <v>111</v>
      </c>
      <c r="D83" s="10" t="s">
        <v>41</v>
      </c>
      <c r="E83" s="10" t="s">
        <v>41</v>
      </c>
      <c r="F83" s="13">
        <f>SUM(F84:F85)</f>
        <v>0</v>
      </c>
      <c r="G83" s="13">
        <f t="shared" ref="G83:K83" si="9">SUM(G84:G85)</f>
        <v>0</v>
      </c>
      <c r="H83" s="13">
        <f t="shared" si="9"/>
        <v>0</v>
      </c>
      <c r="I83" s="13">
        <f t="shared" si="9"/>
        <v>0</v>
      </c>
      <c r="J83" s="13">
        <f t="shared" si="9"/>
        <v>0</v>
      </c>
      <c r="K83" s="13">
        <f t="shared" si="9"/>
        <v>0</v>
      </c>
      <c r="L83" s="13" t="s">
        <v>41</v>
      </c>
    </row>
    <row r="84" spans="1:12" x14ac:dyDescent="0.2">
      <c r="A84" s="23" t="s">
        <v>80</v>
      </c>
      <c r="B84" s="10">
        <v>2110</v>
      </c>
      <c r="C84" s="10">
        <v>111</v>
      </c>
      <c r="D84" s="10">
        <v>211</v>
      </c>
      <c r="E84" s="10">
        <v>100</v>
      </c>
      <c r="F84" s="13"/>
      <c r="G84" s="13"/>
      <c r="H84" s="13"/>
      <c r="I84" s="13"/>
      <c r="J84" s="13"/>
      <c r="K84" s="13"/>
      <c r="L84" s="13" t="s">
        <v>41</v>
      </c>
    </row>
    <row r="85" spans="1:12" ht="25.5" x14ac:dyDescent="0.2">
      <c r="A85" s="23" t="s">
        <v>81</v>
      </c>
      <c r="B85" s="10">
        <v>2111</v>
      </c>
      <c r="C85" s="10">
        <v>111</v>
      </c>
      <c r="D85" s="10">
        <v>266</v>
      </c>
      <c r="E85" s="10">
        <v>100</v>
      </c>
      <c r="F85" s="13"/>
      <c r="G85" s="13"/>
      <c r="H85" s="13"/>
      <c r="I85" s="13"/>
      <c r="J85" s="13"/>
      <c r="K85" s="13"/>
      <c r="L85" s="13" t="s">
        <v>41</v>
      </c>
    </row>
    <row r="86" spans="1:12" ht="25.5" x14ac:dyDescent="0.2">
      <c r="A86" s="28" t="s">
        <v>200</v>
      </c>
      <c r="B86" s="10">
        <v>2120</v>
      </c>
      <c r="C86" s="10">
        <v>112</v>
      </c>
      <c r="D86" s="10" t="s">
        <v>41</v>
      </c>
      <c r="E86" s="10" t="s">
        <v>41</v>
      </c>
      <c r="F86" s="13">
        <f>SUM(F87:F94)</f>
        <v>0</v>
      </c>
      <c r="G86" s="13">
        <f t="shared" ref="G86:K86" si="10">SUM(G87:G94)</f>
        <v>0</v>
      </c>
      <c r="H86" s="13">
        <f t="shared" si="10"/>
        <v>0</v>
      </c>
      <c r="I86" s="13">
        <f t="shared" si="10"/>
        <v>0</v>
      </c>
      <c r="J86" s="13">
        <f t="shared" si="10"/>
        <v>0</v>
      </c>
      <c r="K86" s="13">
        <f t="shared" si="10"/>
        <v>0</v>
      </c>
      <c r="L86" s="13" t="s">
        <v>41</v>
      </c>
    </row>
    <row r="87" spans="1:12" ht="25.5" x14ac:dyDescent="0.2">
      <c r="A87" s="23" t="s">
        <v>82</v>
      </c>
      <c r="B87" s="10">
        <v>2121</v>
      </c>
      <c r="C87" s="10">
        <v>112</v>
      </c>
      <c r="D87" s="10">
        <v>212</v>
      </c>
      <c r="E87" s="10">
        <v>100</v>
      </c>
      <c r="F87" s="13"/>
      <c r="G87" s="13"/>
      <c r="H87" s="13"/>
      <c r="I87" s="13"/>
      <c r="J87" s="13"/>
      <c r="K87" s="13"/>
      <c r="L87" s="13" t="s">
        <v>41</v>
      </c>
    </row>
    <row r="88" spans="1:12" ht="25.5" x14ac:dyDescent="0.2">
      <c r="A88" s="23" t="s">
        <v>83</v>
      </c>
      <c r="B88" s="10">
        <v>2122</v>
      </c>
      <c r="C88" s="10">
        <v>112</v>
      </c>
      <c r="D88" s="10">
        <v>214</v>
      </c>
      <c r="E88" s="10">
        <v>100</v>
      </c>
      <c r="F88" s="13"/>
      <c r="G88" s="13"/>
      <c r="H88" s="13"/>
      <c r="I88" s="13"/>
      <c r="J88" s="13"/>
      <c r="K88" s="13"/>
      <c r="L88" s="13" t="s">
        <v>41</v>
      </c>
    </row>
    <row r="89" spans="1:12" x14ac:dyDescent="0.2">
      <c r="A89" s="23" t="s">
        <v>114</v>
      </c>
      <c r="B89" s="10">
        <v>2123</v>
      </c>
      <c r="C89" s="10">
        <v>112</v>
      </c>
      <c r="D89" s="10">
        <v>221</v>
      </c>
      <c r="E89" s="10">
        <v>100</v>
      </c>
      <c r="F89" s="13"/>
      <c r="G89" s="13"/>
      <c r="H89" s="13"/>
      <c r="I89" s="13"/>
      <c r="J89" s="13"/>
      <c r="K89" s="13"/>
      <c r="L89" s="13"/>
    </row>
    <row r="90" spans="1:12" x14ac:dyDescent="0.2">
      <c r="A90" s="23" t="s">
        <v>84</v>
      </c>
      <c r="B90" s="10">
        <v>2124</v>
      </c>
      <c r="C90" s="10">
        <v>112</v>
      </c>
      <c r="D90" s="10">
        <v>222</v>
      </c>
      <c r="E90" s="10">
        <v>100</v>
      </c>
      <c r="F90" s="13"/>
      <c r="G90" s="13"/>
      <c r="H90" s="13"/>
      <c r="I90" s="13"/>
      <c r="J90" s="13"/>
      <c r="K90" s="13"/>
      <c r="L90" s="13" t="s">
        <v>41</v>
      </c>
    </row>
    <row r="91" spans="1:12" x14ac:dyDescent="0.2">
      <c r="A91" s="23" t="s">
        <v>85</v>
      </c>
      <c r="B91" s="10">
        <v>2125</v>
      </c>
      <c r="C91" s="10">
        <v>112</v>
      </c>
      <c r="D91" s="10">
        <v>226</v>
      </c>
      <c r="E91" s="10">
        <v>100</v>
      </c>
      <c r="F91" s="13"/>
      <c r="G91" s="13"/>
      <c r="H91" s="13"/>
      <c r="I91" s="13"/>
      <c r="J91" s="13"/>
      <c r="K91" s="13"/>
      <c r="L91" s="13" t="s">
        <v>41</v>
      </c>
    </row>
    <row r="92" spans="1:12" ht="25.5" x14ac:dyDescent="0.2">
      <c r="A92" s="23" t="s">
        <v>81</v>
      </c>
      <c r="B92" s="10">
        <v>2126</v>
      </c>
      <c r="C92" s="10">
        <v>112</v>
      </c>
      <c r="D92" s="10">
        <v>266</v>
      </c>
      <c r="E92" s="10">
        <v>100</v>
      </c>
      <c r="F92" s="13"/>
      <c r="G92" s="13"/>
      <c r="H92" s="13"/>
      <c r="I92" s="13"/>
      <c r="J92" s="13"/>
      <c r="K92" s="13"/>
      <c r="L92" s="13" t="s">
        <v>41</v>
      </c>
    </row>
    <row r="93" spans="1:12" ht="25.5" x14ac:dyDescent="0.2">
      <c r="A93" s="23" t="s">
        <v>266</v>
      </c>
      <c r="B93" s="10">
        <v>2127</v>
      </c>
      <c r="C93" s="10">
        <v>112</v>
      </c>
      <c r="D93" s="10">
        <v>267</v>
      </c>
      <c r="E93" s="10">
        <v>100</v>
      </c>
      <c r="F93" s="13"/>
      <c r="G93" s="13"/>
      <c r="H93" s="13"/>
      <c r="I93" s="13"/>
      <c r="J93" s="13"/>
      <c r="K93" s="13"/>
      <c r="L93" s="13" t="s">
        <v>41</v>
      </c>
    </row>
    <row r="94" spans="1:12" x14ac:dyDescent="0.2">
      <c r="A94" s="22"/>
      <c r="B94" s="10"/>
      <c r="C94" s="10"/>
      <c r="D94" s="10"/>
      <c r="E94" s="10"/>
      <c r="F94" s="13"/>
      <c r="G94" s="13"/>
      <c r="H94" s="13"/>
      <c r="I94" s="13"/>
      <c r="J94" s="13"/>
      <c r="K94" s="13"/>
      <c r="L94" s="13"/>
    </row>
    <row r="95" spans="1:12" ht="37.5" customHeight="1" x14ac:dyDescent="0.2">
      <c r="A95" s="22" t="s">
        <v>86</v>
      </c>
      <c r="B95" s="10">
        <v>2130</v>
      </c>
      <c r="C95" s="10">
        <v>113</v>
      </c>
      <c r="D95" s="10" t="s">
        <v>41</v>
      </c>
      <c r="E95" s="10" t="s">
        <v>41</v>
      </c>
      <c r="F95" s="13">
        <f>SUM(F96:F99)</f>
        <v>0</v>
      </c>
      <c r="G95" s="13">
        <f t="shared" ref="G95:K95" si="11">SUM(G96:G99)</f>
        <v>0</v>
      </c>
      <c r="H95" s="13">
        <f t="shared" si="11"/>
        <v>0</v>
      </c>
      <c r="I95" s="13">
        <f t="shared" si="11"/>
        <v>0</v>
      </c>
      <c r="J95" s="13">
        <f t="shared" si="11"/>
        <v>0</v>
      </c>
      <c r="K95" s="13">
        <f t="shared" si="11"/>
        <v>0</v>
      </c>
      <c r="L95" s="13" t="s">
        <v>41</v>
      </c>
    </row>
    <row r="96" spans="1:12" x14ac:dyDescent="0.2">
      <c r="A96" s="23" t="s">
        <v>84</v>
      </c>
      <c r="B96" s="10">
        <v>2131</v>
      </c>
      <c r="C96" s="10">
        <v>113</v>
      </c>
      <c r="D96" s="10">
        <v>222</v>
      </c>
      <c r="E96" s="10">
        <v>100</v>
      </c>
      <c r="F96" s="13"/>
      <c r="G96" s="13"/>
      <c r="H96" s="13"/>
      <c r="I96" s="13"/>
      <c r="J96" s="13"/>
      <c r="K96" s="13"/>
      <c r="L96" s="13" t="s">
        <v>41</v>
      </c>
    </row>
    <row r="97" spans="1:12" x14ac:dyDescent="0.2">
      <c r="A97" s="23" t="s">
        <v>85</v>
      </c>
      <c r="B97" s="10">
        <v>2132</v>
      </c>
      <c r="C97" s="10">
        <v>113</v>
      </c>
      <c r="D97" s="10">
        <v>226</v>
      </c>
      <c r="E97" s="10">
        <v>100</v>
      </c>
      <c r="F97" s="13"/>
      <c r="G97" s="13"/>
      <c r="H97" s="13"/>
      <c r="I97" s="13"/>
      <c r="J97" s="13"/>
      <c r="K97" s="13"/>
      <c r="L97" s="13" t="s">
        <v>41</v>
      </c>
    </row>
    <row r="98" spans="1:12" ht="25.5" x14ac:dyDescent="0.2">
      <c r="A98" s="23" t="s">
        <v>87</v>
      </c>
      <c r="B98" s="10">
        <v>2133</v>
      </c>
      <c r="C98" s="10">
        <v>113</v>
      </c>
      <c r="D98" s="10">
        <v>296</v>
      </c>
      <c r="E98" s="10">
        <v>100</v>
      </c>
      <c r="F98" s="13"/>
      <c r="G98" s="13"/>
      <c r="H98" s="13"/>
      <c r="I98" s="13"/>
      <c r="J98" s="13"/>
      <c r="K98" s="13"/>
      <c r="L98" s="13" t="s">
        <v>41</v>
      </c>
    </row>
    <row r="99" spans="1:12" x14ac:dyDescent="0.2">
      <c r="A99" s="22"/>
      <c r="B99" s="10"/>
      <c r="C99" s="10"/>
      <c r="D99" s="10"/>
      <c r="E99" s="10"/>
      <c r="F99" s="13"/>
      <c r="G99" s="13"/>
      <c r="H99" s="13"/>
      <c r="I99" s="13"/>
      <c r="J99" s="13"/>
      <c r="K99" s="13"/>
      <c r="L99" s="13" t="s">
        <v>41</v>
      </c>
    </row>
    <row r="100" spans="1:12" ht="54" customHeight="1" x14ac:dyDescent="0.2">
      <c r="A100" s="22" t="s">
        <v>88</v>
      </c>
      <c r="B100" s="10">
        <v>2140</v>
      </c>
      <c r="C100" s="10">
        <v>119</v>
      </c>
      <c r="D100" s="10" t="s">
        <v>41</v>
      </c>
      <c r="E100" s="10" t="s">
        <v>41</v>
      </c>
      <c r="F100" s="13">
        <f t="shared" ref="F100:K100" si="12">SUM(F101:F106)</f>
        <v>0</v>
      </c>
      <c r="G100" s="13">
        <f t="shared" si="12"/>
        <v>0</v>
      </c>
      <c r="H100" s="13">
        <f t="shared" si="12"/>
        <v>0</v>
      </c>
      <c r="I100" s="13">
        <f t="shared" si="12"/>
        <v>0</v>
      </c>
      <c r="J100" s="13">
        <f t="shared" si="12"/>
        <v>0</v>
      </c>
      <c r="K100" s="13">
        <f t="shared" si="12"/>
        <v>0</v>
      </c>
      <c r="L100" s="13" t="s">
        <v>41</v>
      </c>
    </row>
    <row r="101" spans="1:12" ht="25.5" x14ac:dyDescent="0.2">
      <c r="A101" s="23" t="s">
        <v>89</v>
      </c>
      <c r="B101" s="10">
        <v>2141</v>
      </c>
      <c r="C101" s="10">
        <v>119</v>
      </c>
      <c r="D101" s="10">
        <v>213</v>
      </c>
      <c r="E101" s="10">
        <v>100</v>
      </c>
      <c r="F101" s="13"/>
      <c r="G101" s="13"/>
      <c r="H101" s="13"/>
      <c r="I101" s="13"/>
      <c r="J101" s="13"/>
      <c r="K101" s="13"/>
      <c r="L101" s="13" t="s">
        <v>41</v>
      </c>
    </row>
    <row r="102" spans="1:12" x14ac:dyDescent="0.2">
      <c r="A102" s="23" t="s">
        <v>84</v>
      </c>
      <c r="B102" s="10">
        <v>2142</v>
      </c>
      <c r="C102" s="10">
        <v>119</v>
      </c>
      <c r="D102" s="10">
        <v>222</v>
      </c>
      <c r="E102" s="10">
        <v>100</v>
      </c>
      <c r="F102" s="13"/>
      <c r="G102" s="13"/>
      <c r="H102" s="13"/>
      <c r="I102" s="13"/>
      <c r="J102" s="13"/>
      <c r="K102" s="13"/>
      <c r="L102" s="13"/>
    </row>
    <row r="103" spans="1:12" ht="51" x14ac:dyDescent="0.2">
      <c r="A103" s="23" t="s">
        <v>265</v>
      </c>
      <c r="B103" s="10">
        <v>2143</v>
      </c>
      <c r="C103" s="10">
        <v>119</v>
      </c>
      <c r="D103" s="10">
        <v>265</v>
      </c>
      <c r="E103" s="10">
        <v>100</v>
      </c>
      <c r="F103" s="13"/>
      <c r="G103" s="13"/>
      <c r="H103" s="13"/>
      <c r="I103" s="13"/>
      <c r="J103" s="13"/>
      <c r="K103" s="13"/>
      <c r="L103" s="13"/>
    </row>
    <row r="104" spans="1:12" ht="25.5" x14ac:dyDescent="0.2">
      <c r="A104" s="23" t="s">
        <v>81</v>
      </c>
      <c r="B104" s="10">
        <v>2144</v>
      </c>
      <c r="C104" s="10">
        <v>119</v>
      </c>
      <c r="D104" s="10">
        <v>266</v>
      </c>
      <c r="E104" s="10">
        <v>100</v>
      </c>
      <c r="F104" s="13"/>
      <c r="G104" s="13"/>
      <c r="H104" s="13"/>
      <c r="I104" s="13"/>
      <c r="J104" s="13"/>
      <c r="K104" s="13"/>
      <c r="L104" s="13"/>
    </row>
    <row r="105" spans="1:12" ht="25.5" x14ac:dyDescent="0.2">
      <c r="A105" s="23" t="s">
        <v>266</v>
      </c>
      <c r="B105" s="10">
        <v>2145</v>
      </c>
      <c r="C105" s="10">
        <v>119</v>
      </c>
      <c r="D105" s="10">
        <v>267</v>
      </c>
      <c r="E105" s="10">
        <v>100</v>
      </c>
      <c r="F105" s="13"/>
      <c r="G105" s="13"/>
      <c r="H105" s="13"/>
      <c r="I105" s="13"/>
      <c r="J105" s="13"/>
      <c r="K105" s="13"/>
      <c r="L105" s="13"/>
    </row>
    <row r="106" spans="1:12" x14ac:dyDescent="0.2">
      <c r="A106" s="22"/>
      <c r="B106" s="10"/>
      <c r="C106" s="10"/>
      <c r="D106" s="10"/>
      <c r="E106" s="10"/>
      <c r="F106" s="13"/>
      <c r="G106" s="13"/>
      <c r="H106" s="13"/>
      <c r="I106" s="13"/>
      <c r="J106" s="13"/>
      <c r="K106" s="13"/>
      <c r="L106" s="13" t="s">
        <v>41</v>
      </c>
    </row>
    <row r="107" spans="1:12" ht="27.75" customHeight="1" x14ac:dyDescent="0.2">
      <c r="A107" s="36" t="s">
        <v>90</v>
      </c>
      <c r="B107" s="37">
        <v>2200</v>
      </c>
      <c r="C107" s="37">
        <v>300</v>
      </c>
      <c r="D107" s="37" t="s">
        <v>41</v>
      </c>
      <c r="E107" s="37" t="s">
        <v>41</v>
      </c>
      <c r="F107" s="38">
        <f>F108+F114+F118+F120</f>
        <v>0</v>
      </c>
      <c r="G107" s="38">
        <f t="shared" ref="G107:K107" si="13">G108+G114+G118+G120</f>
        <v>0</v>
      </c>
      <c r="H107" s="38">
        <f t="shared" si="13"/>
        <v>0</v>
      </c>
      <c r="I107" s="38">
        <f t="shared" si="13"/>
        <v>0</v>
      </c>
      <c r="J107" s="38">
        <f t="shared" si="13"/>
        <v>0</v>
      </c>
      <c r="K107" s="38">
        <f t="shared" si="13"/>
        <v>0</v>
      </c>
      <c r="L107" s="37" t="s">
        <v>41</v>
      </c>
    </row>
    <row r="108" spans="1:12" ht="51" x14ac:dyDescent="0.2">
      <c r="A108" s="39" t="s">
        <v>91</v>
      </c>
      <c r="B108" s="40">
        <v>2210</v>
      </c>
      <c r="C108" s="40">
        <v>320</v>
      </c>
      <c r="D108" s="40" t="s">
        <v>41</v>
      </c>
      <c r="E108" s="40" t="s">
        <v>41</v>
      </c>
      <c r="F108" s="41">
        <f>F109</f>
        <v>0</v>
      </c>
      <c r="G108" s="41">
        <f t="shared" ref="G108:K108" si="14">G109</f>
        <v>0</v>
      </c>
      <c r="H108" s="41">
        <f t="shared" si="14"/>
        <v>0</v>
      </c>
      <c r="I108" s="41">
        <f t="shared" si="14"/>
        <v>0</v>
      </c>
      <c r="J108" s="41">
        <f t="shared" si="14"/>
        <v>0</v>
      </c>
      <c r="K108" s="41">
        <f t="shared" si="14"/>
        <v>0</v>
      </c>
      <c r="L108" s="40" t="s">
        <v>41</v>
      </c>
    </row>
    <row r="109" spans="1:12" ht="51" x14ac:dyDescent="0.2">
      <c r="A109" s="22" t="s">
        <v>92</v>
      </c>
      <c r="B109" s="10">
        <v>2211</v>
      </c>
      <c r="C109" s="10">
        <v>321</v>
      </c>
      <c r="D109" s="10" t="s">
        <v>41</v>
      </c>
      <c r="E109" s="10" t="s">
        <v>41</v>
      </c>
      <c r="F109" s="13">
        <f>SUM(F110:F113)</f>
        <v>0</v>
      </c>
      <c r="G109" s="13">
        <f t="shared" ref="G109:K109" si="15">SUM(G110:G113)</f>
        <v>0</v>
      </c>
      <c r="H109" s="13">
        <f t="shared" si="15"/>
        <v>0</v>
      </c>
      <c r="I109" s="13">
        <f t="shared" si="15"/>
        <v>0</v>
      </c>
      <c r="J109" s="13">
        <f t="shared" si="15"/>
        <v>0</v>
      </c>
      <c r="K109" s="13">
        <f t="shared" si="15"/>
        <v>0</v>
      </c>
      <c r="L109" s="10" t="s">
        <v>41</v>
      </c>
    </row>
    <row r="110" spans="1:12" ht="25.5" x14ac:dyDescent="0.2">
      <c r="A110" s="23" t="s">
        <v>93</v>
      </c>
      <c r="B110" s="10">
        <v>2212</v>
      </c>
      <c r="C110" s="10">
        <v>321</v>
      </c>
      <c r="D110" s="10">
        <v>263</v>
      </c>
      <c r="E110" s="10">
        <v>100</v>
      </c>
      <c r="F110" s="13"/>
      <c r="G110" s="13"/>
      <c r="H110" s="13"/>
      <c r="I110" s="13"/>
      <c r="J110" s="13"/>
      <c r="K110" s="13"/>
      <c r="L110" s="10" t="s">
        <v>41</v>
      </c>
    </row>
    <row r="111" spans="1:12" ht="37.5" customHeight="1" x14ac:dyDescent="0.2">
      <c r="A111" s="23" t="s">
        <v>94</v>
      </c>
      <c r="B111" s="10">
        <v>2213</v>
      </c>
      <c r="C111" s="10">
        <v>321</v>
      </c>
      <c r="D111" s="10">
        <v>264</v>
      </c>
      <c r="E111" s="10">
        <v>100</v>
      </c>
      <c r="F111" s="13"/>
      <c r="G111" s="13"/>
      <c r="H111" s="13"/>
      <c r="I111" s="13"/>
      <c r="J111" s="13"/>
      <c r="K111" s="13"/>
      <c r="L111" s="10" t="s">
        <v>41</v>
      </c>
    </row>
    <row r="112" spans="1:12" ht="27" customHeight="1" x14ac:dyDescent="0.2">
      <c r="A112" s="80" t="s">
        <v>87</v>
      </c>
      <c r="B112" s="10">
        <v>2214</v>
      </c>
      <c r="C112" s="10">
        <v>321</v>
      </c>
      <c r="D112" s="10">
        <v>296</v>
      </c>
      <c r="E112" s="10">
        <v>100</v>
      </c>
      <c r="F112" s="13"/>
      <c r="G112" s="13"/>
      <c r="H112" s="13"/>
      <c r="I112" s="13"/>
      <c r="J112" s="13"/>
      <c r="K112" s="13"/>
      <c r="L112" s="10" t="s">
        <v>41</v>
      </c>
    </row>
    <row r="113" spans="1:12" x14ac:dyDescent="0.2">
      <c r="A113" s="22"/>
      <c r="B113" s="10"/>
      <c r="C113" s="10"/>
      <c r="D113" s="10"/>
      <c r="E113" s="10"/>
      <c r="F113" s="13"/>
      <c r="G113" s="13"/>
      <c r="H113" s="13"/>
      <c r="I113" s="13"/>
      <c r="J113" s="13"/>
      <c r="K113" s="13"/>
      <c r="L113" s="10" t="s">
        <v>41</v>
      </c>
    </row>
    <row r="114" spans="1:12" ht="54" customHeight="1" x14ac:dyDescent="0.2">
      <c r="A114" s="39" t="s">
        <v>95</v>
      </c>
      <c r="B114" s="40">
        <v>2220</v>
      </c>
      <c r="C114" s="40">
        <v>340</v>
      </c>
      <c r="D114" s="40" t="s">
        <v>41</v>
      </c>
      <c r="E114" s="40" t="s">
        <v>41</v>
      </c>
      <c r="F114" s="41">
        <f>SUM(F115:F117)</f>
        <v>0</v>
      </c>
      <c r="G114" s="41">
        <f t="shared" ref="G114:K114" si="16">SUM(G115:G117)</f>
        <v>0</v>
      </c>
      <c r="H114" s="41">
        <f t="shared" si="16"/>
        <v>0</v>
      </c>
      <c r="I114" s="41">
        <f t="shared" si="16"/>
        <v>0</v>
      </c>
      <c r="J114" s="41">
        <f t="shared" si="16"/>
        <v>0</v>
      </c>
      <c r="K114" s="41">
        <f t="shared" si="16"/>
        <v>0</v>
      </c>
      <c r="L114" s="40" t="s">
        <v>41</v>
      </c>
    </row>
    <row r="115" spans="1:12" ht="38.25" x14ac:dyDescent="0.2">
      <c r="A115" s="23" t="s">
        <v>96</v>
      </c>
      <c r="B115" s="10">
        <v>2221</v>
      </c>
      <c r="C115" s="10">
        <v>340</v>
      </c>
      <c r="D115" s="10">
        <v>262</v>
      </c>
      <c r="E115" s="10">
        <v>100</v>
      </c>
      <c r="F115" s="13"/>
      <c r="G115" s="13"/>
      <c r="H115" s="13"/>
      <c r="I115" s="13"/>
      <c r="J115" s="13"/>
      <c r="K115" s="13"/>
      <c r="L115" s="10" t="s">
        <v>41</v>
      </c>
    </row>
    <row r="116" spans="1:12" ht="25.5" x14ac:dyDescent="0.2">
      <c r="A116" s="23" t="s">
        <v>87</v>
      </c>
      <c r="B116" s="10">
        <v>2222</v>
      </c>
      <c r="C116" s="10">
        <v>340</v>
      </c>
      <c r="D116" s="10">
        <v>296</v>
      </c>
      <c r="E116" s="10">
        <v>100</v>
      </c>
      <c r="F116" s="13"/>
      <c r="G116" s="13"/>
      <c r="H116" s="13"/>
      <c r="I116" s="13"/>
      <c r="J116" s="13"/>
      <c r="K116" s="13"/>
      <c r="L116" s="10" t="s">
        <v>41</v>
      </c>
    </row>
    <row r="117" spans="1:12" x14ac:dyDescent="0.2">
      <c r="A117" s="22"/>
      <c r="B117" s="10"/>
      <c r="C117" s="10"/>
      <c r="D117" s="10"/>
      <c r="E117" s="10"/>
      <c r="F117" s="13"/>
      <c r="G117" s="13"/>
      <c r="H117" s="13"/>
      <c r="I117" s="13"/>
      <c r="J117" s="13"/>
      <c r="K117" s="13"/>
      <c r="L117" s="10" t="s">
        <v>41</v>
      </c>
    </row>
    <row r="118" spans="1:12" ht="13.5" customHeight="1" x14ac:dyDescent="0.2">
      <c r="A118" s="39" t="s">
        <v>212</v>
      </c>
      <c r="B118" s="40">
        <v>2230</v>
      </c>
      <c r="C118" s="40">
        <v>350</v>
      </c>
      <c r="D118" s="40">
        <v>296</v>
      </c>
      <c r="E118" s="40">
        <v>100</v>
      </c>
      <c r="F118" s="41"/>
      <c r="G118" s="41"/>
      <c r="H118" s="41"/>
      <c r="I118" s="41"/>
      <c r="J118" s="41"/>
      <c r="K118" s="41"/>
      <c r="L118" s="40" t="s">
        <v>41</v>
      </c>
    </row>
    <row r="119" spans="1:12" x14ac:dyDescent="0.2">
      <c r="A119" s="22"/>
      <c r="B119" s="10"/>
      <c r="C119" s="10"/>
      <c r="D119" s="10"/>
      <c r="E119" s="10"/>
      <c r="F119" s="13"/>
      <c r="G119" s="13"/>
      <c r="H119" s="13"/>
      <c r="I119" s="13"/>
      <c r="J119" s="13"/>
      <c r="K119" s="13"/>
      <c r="L119" s="10" t="s">
        <v>41</v>
      </c>
    </row>
    <row r="120" spans="1:12" ht="12.75" customHeight="1" x14ac:dyDescent="0.2">
      <c r="A120" s="87" t="s">
        <v>211</v>
      </c>
      <c r="B120" s="40">
        <v>2240</v>
      </c>
      <c r="C120" s="40">
        <v>360</v>
      </c>
      <c r="D120" s="40" t="s">
        <v>41</v>
      </c>
      <c r="E120" s="40" t="s">
        <v>41</v>
      </c>
      <c r="F120" s="41">
        <f>SUM(F121:F123)</f>
        <v>0</v>
      </c>
      <c r="G120" s="41">
        <f t="shared" ref="G120:K120" si="17">SUM(G121:G123)</f>
        <v>0</v>
      </c>
      <c r="H120" s="41">
        <f t="shared" si="17"/>
        <v>0</v>
      </c>
      <c r="I120" s="41">
        <f t="shared" si="17"/>
        <v>0</v>
      </c>
      <c r="J120" s="41">
        <f t="shared" si="17"/>
        <v>0</v>
      </c>
      <c r="K120" s="41">
        <f t="shared" si="17"/>
        <v>0</v>
      </c>
      <c r="L120" s="40" t="s">
        <v>41</v>
      </c>
    </row>
    <row r="121" spans="1:12" ht="12.75" customHeight="1" x14ac:dyDescent="0.2">
      <c r="A121" s="23" t="s">
        <v>85</v>
      </c>
      <c r="B121" s="81">
        <v>2241</v>
      </c>
      <c r="C121" s="81">
        <v>360</v>
      </c>
      <c r="D121" s="81">
        <v>226</v>
      </c>
      <c r="E121" s="81"/>
      <c r="F121" s="82"/>
      <c r="G121" s="82"/>
      <c r="H121" s="82"/>
      <c r="I121" s="82"/>
      <c r="J121" s="82"/>
      <c r="K121" s="82"/>
      <c r="L121" s="10" t="s">
        <v>41</v>
      </c>
    </row>
    <row r="122" spans="1:12" ht="27.75" customHeight="1" x14ac:dyDescent="0.2">
      <c r="A122" s="80" t="s">
        <v>87</v>
      </c>
      <c r="B122" s="81">
        <v>2242</v>
      </c>
      <c r="C122" s="81">
        <v>360</v>
      </c>
      <c r="D122" s="81">
        <v>296</v>
      </c>
      <c r="E122" s="81">
        <v>100</v>
      </c>
      <c r="F122" s="82"/>
      <c r="G122" s="82"/>
      <c r="H122" s="82"/>
      <c r="I122" s="82"/>
      <c r="J122" s="82"/>
      <c r="K122" s="82"/>
      <c r="L122" s="10" t="s">
        <v>41</v>
      </c>
    </row>
    <row r="123" spans="1:12" x14ac:dyDescent="0.2">
      <c r="A123" s="22"/>
      <c r="B123" s="10"/>
      <c r="C123" s="10"/>
      <c r="D123" s="10"/>
      <c r="E123" s="10"/>
      <c r="F123" s="13"/>
      <c r="G123" s="13"/>
      <c r="H123" s="13"/>
      <c r="I123" s="13"/>
      <c r="J123" s="13"/>
      <c r="K123" s="13"/>
      <c r="L123" s="10" t="s">
        <v>41</v>
      </c>
    </row>
    <row r="124" spans="1:12" ht="29.25" customHeight="1" x14ac:dyDescent="0.2">
      <c r="A124" s="42" t="s">
        <v>97</v>
      </c>
      <c r="B124" s="43">
        <v>2300</v>
      </c>
      <c r="C124" s="43">
        <v>850</v>
      </c>
      <c r="D124" s="43" t="s">
        <v>41</v>
      </c>
      <c r="E124" s="43" t="s">
        <v>41</v>
      </c>
      <c r="F124" s="44">
        <f>F125+F126+F127</f>
        <v>0</v>
      </c>
      <c r="G124" s="44">
        <f t="shared" ref="G124:K124" si="18">G125+G126+G127</f>
        <v>0</v>
      </c>
      <c r="H124" s="44">
        <f t="shared" si="18"/>
        <v>0</v>
      </c>
      <c r="I124" s="44">
        <f t="shared" si="18"/>
        <v>0</v>
      </c>
      <c r="J124" s="44">
        <f t="shared" si="18"/>
        <v>0</v>
      </c>
      <c r="K124" s="44">
        <f t="shared" si="18"/>
        <v>0</v>
      </c>
      <c r="L124" s="43" t="s">
        <v>41</v>
      </c>
    </row>
    <row r="125" spans="1:12" ht="38.25" x14ac:dyDescent="0.2">
      <c r="A125" s="22" t="s">
        <v>98</v>
      </c>
      <c r="B125" s="10">
        <v>2310</v>
      </c>
      <c r="C125" s="10">
        <v>851</v>
      </c>
      <c r="D125" s="10">
        <v>291</v>
      </c>
      <c r="E125" s="10">
        <v>100</v>
      </c>
      <c r="F125" s="13"/>
      <c r="G125" s="13"/>
      <c r="H125" s="13"/>
      <c r="I125" s="13"/>
      <c r="J125" s="13"/>
      <c r="K125" s="13"/>
      <c r="L125" s="10" t="s">
        <v>41</v>
      </c>
    </row>
    <row r="126" spans="1:12" ht="51.75" customHeight="1" x14ac:dyDescent="0.2">
      <c r="A126" s="23" t="s">
        <v>99</v>
      </c>
      <c r="B126" s="10">
        <v>2320</v>
      </c>
      <c r="C126" s="10">
        <v>852</v>
      </c>
      <c r="D126" s="10">
        <v>291</v>
      </c>
      <c r="E126" s="10">
        <v>100</v>
      </c>
      <c r="F126" s="13"/>
      <c r="G126" s="13"/>
      <c r="H126" s="13"/>
      <c r="I126" s="13"/>
      <c r="J126" s="13"/>
      <c r="K126" s="13"/>
      <c r="L126" s="10" t="s">
        <v>41</v>
      </c>
    </row>
    <row r="127" spans="1:12" ht="37.5" customHeight="1" x14ac:dyDescent="0.2">
      <c r="A127" s="45" t="s">
        <v>100</v>
      </c>
      <c r="B127" s="46">
        <v>2330</v>
      </c>
      <c r="C127" s="46">
        <v>853</v>
      </c>
      <c r="D127" s="46" t="s">
        <v>41</v>
      </c>
      <c r="E127" s="46" t="s">
        <v>41</v>
      </c>
      <c r="F127" s="47">
        <f>SUM(F128:F135)</f>
        <v>0</v>
      </c>
      <c r="G127" s="47">
        <f t="shared" ref="G127:K127" si="19">SUM(G128:G135)</f>
        <v>0</v>
      </c>
      <c r="H127" s="47">
        <f t="shared" si="19"/>
        <v>0</v>
      </c>
      <c r="I127" s="47">
        <f t="shared" si="19"/>
        <v>0</v>
      </c>
      <c r="J127" s="47">
        <f t="shared" si="19"/>
        <v>0</v>
      </c>
      <c r="K127" s="47">
        <f t="shared" si="19"/>
        <v>0</v>
      </c>
      <c r="L127" s="46" t="s">
        <v>41</v>
      </c>
    </row>
    <row r="128" spans="1:12" ht="25.5" x14ac:dyDescent="0.2">
      <c r="A128" s="22" t="s">
        <v>101</v>
      </c>
      <c r="B128" s="10">
        <v>2331</v>
      </c>
      <c r="C128" s="10">
        <v>853</v>
      </c>
      <c r="D128" s="10">
        <v>291</v>
      </c>
      <c r="E128" s="10">
        <v>100</v>
      </c>
      <c r="F128" s="13"/>
      <c r="G128" s="13"/>
      <c r="H128" s="13"/>
      <c r="I128" s="13"/>
      <c r="J128" s="13"/>
      <c r="K128" s="13"/>
      <c r="L128" s="10" t="s">
        <v>41</v>
      </c>
    </row>
    <row r="129" spans="1:12" ht="51" x14ac:dyDescent="0.2">
      <c r="A129" s="23" t="s">
        <v>102</v>
      </c>
      <c r="B129" s="10">
        <v>2332</v>
      </c>
      <c r="C129" s="10">
        <v>853</v>
      </c>
      <c r="D129" s="10">
        <v>292</v>
      </c>
      <c r="E129" s="10">
        <v>100</v>
      </c>
      <c r="F129" s="13"/>
      <c r="G129" s="13"/>
      <c r="H129" s="13"/>
      <c r="I129" s="13"/>
      <c r="J129" s="13"/>
      <c r="K129" s="13"/>
      <c r="L129" s="10" t="s">
        <v>41</v>
      </c>
    </row>
    <row r="130" spans="1:12" ht="51" x14ac:dyDescent="0.2">
      <c r="A130" s="23" t="s">
        <v>103</v>
      </c>
      <c r="B130" s="10">
        <v>2333</v>
      </c>
      <c r="C130" s="10">
        <v>853</v>
      </c>
      <c r="D130" s="10">
        <v>293</v>
      </c>
      <c r="E130" s="10">
        <v>100</v>
      </c>
      <c r="F130" s="13"/>
      <c r="G130" s="13"/>
      <c r="H130" s="13"/>
      <c r="I130" s="13"/>
      <c r="J130" s="13"/>
      <c r="K130" s="13"/>
      <c r="L130" s="10" t="s">
        <v>41</v>
      </c>
    </row>
    <row r="131" spans="1:12" ht="25.5" x14ac:dyDescent="0.2">
      <c r="A131" s="23" t="s">
        <v>104</v>
      </c>
      <c r="B131" s="10">
        <v>2334</v>
      </c>
      <c r="C131" s="10">
        <v>853</v>
      </c>
      <c r="D131" s="10">
        <v>294</v>
      </c>
      <c r="E131" s="10">
        <v>100</v>
      </c>
      <c r="F131" s="13"/>
      <c r="G131" s="13"/>
      <c r="H131" s="13"/>
      <c r="I131" s="13"/>
      <c r="J131" s="13"/>
      <c r="K131" s="13"/>
      <c r="L131" s="10" t="s">
        <v>41</v>
      </c>
    </row>
    <row r="132" spans="1:12" x14ac:dyDescent="0.2">
      <c r="A132" s="23" t="s">
        <v>105</v>
      </c>
      <c r="B132" s="10">
        <v>2335</v>
      </c>
      <c r="C132" s="10">
        <v>853</v>
      </c>
      <c r="D132" s="10">
        <v>295</v>
      </c>
      <c r="E132" s="10">
        <v>100</v>
      </c>
      <c r="F132" s="13"/>
      <c r="G132" s="13"/>
      <c r="H132" s="13"/>
      <c r="I132" s="13"/>
      <c r="J132" s="13"/>
      <c r="K132" s="13"/>
      <c r="L132" s="10" t="s">
        <v>41</v>
      </c>
    </row>
    <row r="133" spans="1:12" ht="25.5" x14ac:dyDescent="0.2">
      <c r="A133" s="23" t="s">
        <v>87</v>
      </c>
      <c r="B133" s="10">
        <v>2336</v>
      </c>
      <c r="C133" s="10">
        <v>853</v>
      </c>
      <c r="D133" s="10">
        <v>296</v>
      </c>
      <c r="E133" s="10">
        <v>100</v>
      </c>
      <c r="F133" s="13"/>
      <c r="G133" s="13"/>
      <c r="H133" s="13"/>
      <c r="I133" s="13"/>
      <c r="J133" s="13"/>
      <c r="K133" s="13"/>
      <c r="L133" s="10" t="s">
        <v>41</v>
      </c>
    </row>
    <row r="134" spans="1:12" ht="25.5" x14ac:dyDescent="0.2">
      <c r="A134" s="23" t="s">
        <v>106</v>
      </c>
      <c r="B134" s="10">
        <v>2337</v>
      </c>
      <c r="C134" s="10">
        <v>853</v>
      </c>
      <c r="D134" s="10">
        <v>297</v>
      </c>
      <c r="E134" s="10">
        <v>100</v>
      </c>
      <c r="F134" s="13"/>
      <c r="G134" s="13"/>
      <c r="H134" s="13"/>
      <c r="I134" s="13"/>
      <c r="J134" s="13"/>
      <c r="K134" s="13"/>
      <c r="L134" s="10" t="s">
        <v>41</v>
      </c>
    </row>
    <row r="135" spans="1:12" x14ac:dyDescent="0.2">
      <c r="A135" s="22"/>
      <c r="B135" s="10"/>
      <c r="C135" s="10"/>
      <c r="D135" s="10"/>
      <c r="E135" s="10"/>
      <c r="F135" s="13"/>
      <c r="G135" s="13"/>
      <c r="H135" s="13"/>
      <c r="I135" s="13"/>
      <c r="J135" s="13"/>
      <c r="K135" s="13"/>
      <c r="L135" s="10" t="s">
        <v>41</v>
      </c>
    </row>
    <row r="136" spans="1:12" ht="27" customHeight="1" x14ac:dyDescent="0.2">
      <c r="A136" s="22" t="s">
        <v>107</v>
      </c>
      <c r="B136" s="10">
        <v>2400</v>
      </c>
      <c r="C136" s="10" t="s">
        <v>41</v>
      </c>
      <c r="D136" s="10" t="s">
        <v>41</v>
      </c>
      <c r="E136" s="10" t="s">
        <v>41</v>
      </c>
      <c r="F136" s="13">
        <f>SUM(F137:F138)</f>
        <v>0</v>
      </c>
      <c r="G136" s="13">
        <f t="shared" ref="G136:K136" si="20">SUM(G137:G138)</f>
        <v>0</v>
      </c>
      <c r="H136" s="13">
        <f t="shared" si="20"/>
        <v>0</v>
      </c>
      <c r="I136" s="13">
        <f t="shared" si="20"/>
        <v>0</v>
      </c>
      <c r="J136" s="13">
        <f t="shared" si="20"/>
        <v>0</v>
      </c>
      <c r="K136" s="13">
        <f t="shared" si="20"/>
        <v>0</v>
      </c>
      <c r="L136" s="10" t="s">
        <v>41</v>
      </c>
    </row>
    <row r="137" spans="1:12" ht="25.5" x14ac:dyDescent="0.2">
      <c r="A137" s="22" t="s">
        <v>108</v>
      </c>
      <c r="B137" s="10">
        <v>2420</v>
      </c>
      <c r="C137" s="10">
        <v>862</v>
      </c>
      <c r="D137" s="10">
        <v>253</v>
      </c>
      <c r="E137" s="10">
        <v>100</v>
      </c>
      <c r="F137" s="13"/>
      <c r="G137" s="13"/>
      <c r="H137" s="13"/>
      <c r="I137" s="13"/>
      <c r="J137" s="13"/>
      <c r="K137" s="13"/>
      <c r="L137" s="10" t="s">
        <v>41</v>
      </c>
    </row>
    <row r="138" spans="1:12" x14ac:dyDescent="0.2">
      <c r="A138" s="22"/>
      <c r="B138" s="10"/>
      <c r="C138" s="10"/>
      <c r="D138" s="10"/>
      <c r="E138" s="10"/>
      <c r="F138" s="13"/>
      <c r="G138" s="13"/>
      <c r="H138" s="13"/>
      <c r="I138" s="13"/>
      <c r="J138" s="13"/>
      <c r="K138" s="13"/>
      <c r="L138" s="10" t="s">
        <v>41</v>
      </c>
    </row>
    <row r="139" spans="1:12" ht="28.5" customHeight="1" x14ac:dyDescent="0.2">
      <c r="A139" s="48" t="s">
        <v>109</v>
      </c>
      <c r="B139" s="49">
        <v>2500</v>
      </c>
      <c r="C139" s="49" t="s">
        <v>41</v>
      </c>
      <c r="D139" s="49" t="s">
        <v>41</v>
      </c>
      <c r="E139" s="49" t="s">
        <v>41</v>
      </c>
      <c r="F139" s="50">
        <f>F140</f>
        <v>0</v>
      </c>
      <c r="G139" s="50">
        <f t="shared" ref="G139:K139" si="21">G140</f>
        <v>0</v>
      </c>
      <c r="H139" s="50">
        <f t="shared" si="21"/>
        <v>0</v>
      </c>
      <c r="I139" s="50">
        <f t="shared" si="21"/>
        <v>0</v>
      </c>
      <c r="J139" s="50">
        <f t="shared" si="21"/>
        <v>0</v>
      </c>
      <c r="K139" s="50">
        <f t="shared" si="21"/>
        <v>0</v>
      </c>
      <c r="L139" s="49" t="s">
        <v>41</v>
      </c>
    </row>
    <row r="140" spans="1:12" ht="51" customHeight="1" x14ac:dyDescent="0.2">
      <c r="A140" s="51" t="s">
        <v>110</v>
      </c>
      <c r="B140" s="52">
        <v>2520</v>
      </c>
      <c r="C140" s="52">
        <v>831</v>
      </c>
      <c r="D140" s="52" t="s">
        <v>41</v>
      </c>
      <c r="E140" s="52" t="s">
        <v>41</v>
      </c>
      <c r="F140" s="53">
        <f>SUM(F141:F143)</f>
        <v>0</v>
      </c>
      <c r="G140" s="53">
        <f t="shared" ref="G140:K140" si="22">SUM(G141:G143)</f>
        <v>0</v>
      </c>
      <c r="H140" s="53">
        <f t="shared" si="22"/>
        <v>0</v>
      </c>
      <c r="I140" s="53">
        <f t="shared" si="22"/>
        <v>0</v>
      </c>
      <c r="J140" s="53">
        <f t="shared" si="22"/>
        <v>0</v>
      </c>
      <c r="K140" s="53">
        <f t="shared" si="22"/>
        <v>0</v>
      </c>
      <c r="L140" s="52" t="s">
        <v>41</v>
      </c>
    </row>
    <row r="141" spans="1:12" ht="38.25" x14ac:dyDescent="0.2">
      <c r="A141" s="23" t="s">
        <v>111</v>
      </c>
      <c r="B141" s="10">
        <v>2521</v>
      </c>
      <c r="C141" s="10">
        <v>831</v>
      </c>
      <c r="D141" s="10">
        <v>296</v>
      </c>
      <c r="E141" s="10">
        <v>100</v>
      </c>
      <c r="F141" s="13"/>
      <c r="G141" s="13"/>
      <c r="H141" s="13"/>
      <c r="I141" s="13"/>
      <c r="J141" s="13"/>
      <c r="K141" s="13"/>
      <c r="L141" s="10" t="s">
        <v>41</v>
      </c>
    </row>
    <row r="142" spans="1:12" ht="25.5" x14ac:dyDescent="0.2">
      <c r="A142" s="23" t="s">
        <v>106</v>
      </c>
      <c r="B142" s="10">
        <v>2522</v>
      </c>
      <c r="C142" s="10">
        <v>831</v>
      </c>
      <c r="D142" s="10">
        <v>297</v>
      </c>
      <c r="E142" s="10">
        <v>100</v>
      </c>
      <c r="F142" s="13"/>
      <c r="G142" s="13"/>
      <c r="H142" s="13"/>
      <c r="I142" s="13"/>
      <c r="J142" s="13"/>
      <c r="K142" s="13"/>
      <c r="L142" s="10" t="s">
        <v>41</v>
      </c>
    </row>
    <row r="143" spans="1:12" x14ac:dyDescent="0.2">
      <c r="A143" s="22"/>
      <c r="B143" s="10"/>
      <c r="C143" s="10"/>
      <c r="D143" s="10"/>
      <c r="E143" s="10"/>
      <c r="F143" s="13"/>
      <c r="G143" s="13"/>
      <c r="H143" s="13"/>
      <c r="I143" s="13"/>
      <c r="J143" s="13"/>
      <c r="K143" s="13"/>
      <c r="L143" s="105"/>
    </row>
    <row r="144" spans="1:12" ht="25.5" x14ac:dyDescent="0.2">
      <c r="A144" s="54" t="s">
        <v>276</v>
      </c>
      <c r="B144" s="55">
        <v>2600</v>
      </c>
      <c r="C144" s="55" t="s">
        <v>41</v>
      </c>
      <c r="D144" s="55" t="s">
        <v>41</v>
      </c>
      <c r="E144" s="55" t="s">
        <v>41</v>
      </c>
      <c r="F144" s="56">
        <f>F154+F164+F149+F206</f>
        <v>0</v>
      </c>
      <c r="G144" s="56">
        <f t="shared" ref="G144:K144" si="23">G154+G164+G149+G206</f>
        <v>0</v>
      </c>
      <c r="H144" s="56">
        <f t="shared" si="23"/>
        <v>0</v>
      </c>
      <c r="I144" s="56">
        <f t="shared" si="23"/>
        <v>0</v>
      </c>
      <c r="J144" s="56">
        <f t="shared" si="23"/>
        <v>0</v>
      </c>
      <c r="K144" s="56">
        <f t="shared" si="23"/>
        <v>0</v>
      </c>
      <c r="L144" s="98"/>
    </row>
    <row r="145" spans="1:12" x14ac:dyDescent="0.2">
      <c r="A145" s="54" t="s">
        <v>48</v>
      </c>
      <c r="B145" s="55"/>
      <c r="C145" s="55"/>
      <c r="D145" s="55"/>
      <c r="E145" s="55"/>
      <c r="F145" s="56"/>
      <c r="G145" s="56"/>
      <c r="H145" s="56"/>
      <c r="I145" s="56"/>
      <c r="J145" s="56"/>
      <c r="K145" s="56"/>
      <c r="L145" s="98"/>
    </row>
    <row r="146" spans="1:12" ht="26.25" customHeight="1" x14ac:dyDescent="0.2">
      <c r="A146" s="54" t="s">
        <v>213</v>
      </c>
      <c r="B146" s="55">
        <v>2601</v>
      </c>
      <c r="C146" s="88" t="s">
        <v>258</v>
      </c>
      <c r="D146" s="55"/>
      <c r="E146" s="88" t="s">
        <v>214</v>
      </c>
      <c r="F146" s="56"/>
      <c r="G146" s="56"/>
      <c r="H146" s="56"/>
      <c r="I146" s="56"/>
      <c r="J146" s="56"/>
      <c r="K146" s="56"/>
      <c r="L146" s="98"/>
    </row>
    <row r="147" spans="1:12" ht="28.5" customHeight="1" x14ac:dyDescent="0.2">
      <c r="A147" s="89" t="s">
        <v>229</v>
      </c>
      <c r="B147" s="55">
        <v>2602</v>
      </c>
      <c r="C147" s="88" t="s">
        <v>259</v>
      </c>
      <c r="D147" s="55"/>
      <c r="E147" s="55">
        <v>230</v>
      </c>
      <c r="F147" s="56"/>
      <c r="G147" s="56"/>
      <c r="H147" s="56"/>
      <c r="I147" s="56"/>
      <c r="J147" s="56"/>
      <c r="K147" s="56"/>
      <c r="L147" s="98"/>
    </row>
    <row r="148" spans="1:12" ht="25.5" x14ac:dyDescent="0.2">
      <c r="A148" s="54" t="s">
        <v>236</v>
      </c>
      <c r="B148" s="55">
        <v>2603</v>
      </c>
      <c r="C148" s="88" t="s">
        <v>259</v>
      </c>
      <c r="D148" s="55"/>
      <c r="E148" s="55">
        <v>100</v>
      </c>
      <c r="F148" s="56"/>
      <c r="G148" s="56"/>
      <c r="H148" s="56"/>
      <c r="I148" s="56"/>
      <c r="J148" s="56"/>
      <c r="K148" s="56"/>
      <c r="L148" s="98"/>
    </row>
    <row r="149" spans="1:12" ht="38.25" x14ac:dyDescent="0.2">
      <c r="A149" s="135" t="s">
        <v>260</v>
      </c>
      <c r="B149" s="52">
        <v>2620</v>
      </c>
      <c r="C149" s="52">
        <v>241</v>
      </c>
      <c r="D149" s="52" t="s">
        <v>41</v>
      </c>
      <c r="E149" s="52" t="s">
        <v>41</v>
      </c>
      <c r="F149" s="53">
        <f>SUM(F150:F153)</f>
        <v>0</v>
      </c>
      <c r="G149" s="53">
        <f t="shared" ref="G149:K149" si="24">SUM(G150:G153)</f>
        <v>0</v>
      </c>
      <c r="H149" s="53">
        <f t="shared" si="24"/>
        <v>0</v>
      </c>
      <c r="I149" s="53">
        <f t="shared" si="24"/>
        <v>0</v>
      </c>
      <c r="J149" s="53">
        <f t="shared" si="24"/>
        <v>0</v>
      </c>
      <c r="K149" s="53">
        <f t="shared" si="24"/>
        <v>0</v>
      </c>
      <c r="L149" s="121"/>
    </row>
    <row r="150" spans="1:12" x14ac:dyDescent="0.2">
      <c r="A150" s="83" t="s">
        <v>215</v>
      </c>
      <c r="B150" s="81"/>
      <c r="C150" s="81"/>
      <c r="D150" s="81"/>
      <c r="E150" s="81"/>
      <c r="F150" s="82"/>
      <c r="G150" s="82"/>
      <c r="H150" s="82"/>
      <c r="I150" s="82"/>
      <c r="J150" s="82"/>
      <c r="K150" s="82"/>
      <c r="L150" s="120"/>
    </row>
    <row r="151" spans="1:12" x14ac:dyDescent="0.2">
      <c r="A151" s="23" t="s">
        <v>85</v>
      </c>
      <c r="B151" s="81">
        <v>2621</v>
      </c>
      <c r="C151" s="81">
        <v>241</v>
      </c>
      <c r="D151" s="81">
        <v>226</v>
      </c>
      <c r="E151" s="81"/>
      <c r="F151" s="82"/>
      <c r="G151" s="82"/>
      <c r="H151" s="82"/>
      <c r="I151" s="82"/>
      <c r="J151" s="82"/>
      <c r="K151" s="82"/>
      <c r="L151" s="120"/>
    </row>
    <row r="152" spans="1:12" ht="25.5" x14ac:dyDescent="0.2">
      <c r="A152" s="23" t="s">
        <v>210</v>
      </c>
      <c r="B152" s="81">
        <v>2622</v>
      </c>
      <c r="C152" s="81">
        <v>241</v>
      </c>
      <c r="D152" s="81">
        <v>320</v>
      </c>
      <c r="E152" s="81"/>
      <c r="F152" s="82"/>
      <c r="G152" s="82"/>
      <c r="H152" s="82"/>
      <c r="I152" s="82"/>
      <c r="J152" s="82"/>
      <c r="K152" s="82"/>
      <c r="L152" s="120"/>
    </row>
    <row r="153" spans="1:12" x14ac:dyDescent="0.2">
      <c r="A153" s="118"/>
      <c r="B153" s="81"/>
      <c r="C153" s="119"/>
      <c r="D153" s="81"/>
      <c r="E153" s="81"/>
      <c r="F153" s="82"/>
      <c r="G153" s="82"/>
      <c r="H153" s="82"/>
      <c r="I153" s="82"/>
      <c r="J153" s="82"/>
      <c r="K153" s="82"/>
      <c r="L153" s="120"/>
    </row>
    <row r="154" spans="1:12" ht="38.25" x14ac:dyDescent="0.2">
      <c r="A154" s="136" t="s">
        <v>280</v>
      </c>
      <c r="B154" s="57">
        <v>2630</v>
      </c>
      <c r="C154" s="57">
        <v>243</v>
      </c>
      <c r="D154" s="57" t="s">
        <v>41</v>
      </c>
      <c r="E154" s="57" t="s">
        <v>41</v>
      </c>
      <c r="F154" s="58">
        <f>SUM(F156:F163)</f>
        <v>0</v>
      </c>
      <c r="G154" s="58">
        <f t="shared" ref="G154:K154" si="25">SUM(G156:G163)</f>
        <v>0</v>
      </c>
      <c r="H154" s="58">
        <f t="shared" si="25"/>
        <v>0</v>
      </c>
      <c r="I154" s="58">
        <f t="shared" si="25"/>
        <v>0</v>
      </c>
      <c r="J154" s="58">
        <f t="shared" si="25"/>
        <v>0</v>
      </c>
      <c r="K154" s="58">
        <f t="shared" si="25"/>
        <v>0</v>
      </c>
      <c r="L154" s="111"/>
    </row>
    <row r="155" spans="1:12" x14ac:dyDescent="0.2">
      <c r="A155" s="83" t="s">
        <v>215</v>
      </c>
      <c r="B155" s="81"/>
      <c r="C155" s="81"/>
      <c r="D155" s="81"/>
      <c r="E155" s="81"/>
      <c r="F155" s="82"/>
      <c r="G155" s="82"/>
      <c r="H155" s="82"/>
      <c r="I155" s="82"/>
      <c r="J155" s="82"/>
      <c r="K155" s="82"/>
      <c r="L155" s="105"/>
    </row>
    <row r="156" spans="1:12" ht="26.25" customHeight="1" x14ac:dyDescent="0.2">
      <c r="A156" s="90" t="s">
        <v>117</v>
      </c>
      <c r="B156" s="81">
        <v>2631</v>
      </c>
      <c r="C156" s="81">
        <v>243</v>
      </c>
      <c r="D156" s="81">
        <v>225</v>
      </c>
      <c r="E156" s="81"/>
      <c r="F156" s="82"/>
      <c r="G156" s="82"/>
      <c r="H156" s="82"/>
      <c r="I156" s="82"/>
      <c r="J156" s="82"/>
      <c r="K156" s="82"/>
      <c r="L156" s="105"/>
    </row>
    <row r="157" spans="1:12" x14ac:dyDescent="0.2">
      <c r="A157" s="23" t="s">
        <v>85</v>
      </c>
      <c r="B157" s="10">
        <v>2632</v>
      </c>
      <c r="C157" s="10">
        <v>243</v>
      </c>
      <c r="D157" s="10">
        <v>226</v>
      </c>
      <c r="E157" s="10"/>
      <c r="F157" s="13"/>
      <c r="G157" s="13"/>
      <c r="H157" s="13"/>
      <c r="I157" s="13"/>
      <c r="J157" s="13"/>
      <c r="K157" s="13"/>
      <c r="L157" s="105"/>
    </row>
    <row r="158" spans="1:12" ht="25.5" x14ac:dyDescent="0.2">
      <c r="A158" s="23" t="s">
        <v>112</v>
      </c>
      <c r="B158" s="10">
        <v>2633</v>
      </c>
      <c r="C158" s="10">
        <v>243</v>
      </c>
      <c r="D158" s="10">
        <v>228</v>
      </c>
      <c r="E158" s="10"/>
      <c r="F158" s="13"/>
      <c r="G158" s="13"/>
      <c r="H158" s="13"/>
      <c r="I158" s="13"/>
      <c r="J158" s="13"/>
      <c r="K158" s="13"/>
      <c r="L158" s="105"/>
    </row>
    <row r="159" spans="1:12" ht="25.5" x14ac:dyDescent="0.2">
      <c r="A159" s="23" t="s">
        <v>113</v>
      </c>
      <c r="B159" s="10">
        <v>2634</v>
      </c>
      <c r="C159" s="10">
        <v>243</v>
      </c>
      <c r="D159" s="10">
        <v>310</v>
      </c>
      <c r="E159" s="10"/>
      <c r="F159" s="13"/>
      <c r="G159" s="13"/>
      <c r="H159" s="13"/>
      <c r="I159" s="13"/>
      <c r="J159" s="13"/>
      <c r="K159" s="13"/>
      <c r="L159" s="105"/>
    </row>
    <row r="160" spans="1:12" ht="25.5" x14ac:dyDescent="0.2">
      <c r="A160" s="23" t="s">
        <v>123</v>
      </c>
      <c r="B160" s="10">
        <v>2635</v>
      </c>
      <c r="C160" s="10">
        <v>243</v>
      </c>
      <c r="D160" s="10">
        <v>344</v>
      </c>
      <c r="E160" s="10"/>
      <c r="F160" s="13"/>
      <c r="G160" s="13"/>
      <c r="H160" s="13"/>
      <c r="I160" s="13"/>
      <c r="J160" s="13"/>
      <c r="K160" s="13"/>
      <c r="L160" s="105"/>
    </row>
    <row r="161" spans="1:12" ht="25.5" x14ac:dyDescent="0.2">
      <c r="A161" s="23" t="s">
        <v>125</v>
      </c>
      <c r="B161" s="10">
        <v>2636</v>
      </c>
      <c r="C161" s="10">
        <v>243</v>
      </c>
      <c r="D161" s="10">
        <v>346</v>
      </c>
      <c r="E161" s="10"/>
      <c r="F161" s="13"/>
      <c r="G161" s="13"/>
      <c r="H161" s="13"/>
      <c r="I161" s="13"/>
      <c r="J161" s="13"/>
      <c r="K161" s="13"/>
      <c r="L161" s="105"/>
    </row>
    <row r="162" spans="1:12" ht="38.25" x14ac:dyDescent="0.2">
      <c r="A162" s="23" t="s">
        <v>126</v>
      </c>
      <c r="B162" s="10">
        <v>2637</v>
      </c>
      <c r="C162" s="10">
        <v>243</v>
      </c>
      <c r="D162" s="10">
        <v>347</v>
      </c>
      <c r="E162" s="10"/>
      <c r="F162" s="13"/>
      <c r="G162" s="13"/>
      <c r="H162" s="13"/>
      <c r="I162" s="13"/>
      <c r="J162" s="13"/>
      <c r="K162" s="13"/>
      <c r="L162" s="105"/>
    </row>
    <row r="163" spans="1:12" x14ac:dyDescent="0.2">
      <c r="A163" s="22"/>
      <c r="B163" s="10"/>
      <c r="C163" s="10"/>
      <c r="D163" s="10"/>
      <c r="E163" s="10"/>
      <c r="F163" s="13"/>
      <c r="G163" s="13"/>
      <c r="H163" s="13"/>
      <c r="I163" s="13"/>
      <c r="J163" s="13"/>
      <c r="K163" s="13"/>
      <c r="L163" s="105"/>
    </row>
    <row r="164" spans="1:12" ht="26.25" customHeight="1" x14ac:dyDescent="0.2">
      <c r="A164" s="137" t="s">
        <v>262</v>
      </c>
      <c r="B164" s="140" t="s">
        <v>282</v>
      </c>
      <c r="C164" s="57">
        <v>244</v>
      </c>
      <c r="D164" s="57" t="s">
        <v>41</v>
      </c>
      <c r="E164" s="57" t="s">
        <v>41</v>
      </c>
      <c r="F164" s="58">
        <f>SUM(F166:F204)</f>
        <v>0</v>
      </c>
      <c r="G164" s="58">
        <f t="shared" ref="G164:K164" si="26">SUM(G166:G204)</f>
        <v>0</v>
      </c>
      <c r="H164" s="58">
        <f t="shared" si="26"/>
        <v>0</v>
      </c>
      <c r="I164" s="58">
        <f t="shared" si="26"/>
        <v>0</v>
      </c>
      <c r="J164" s="58">
        <f t="shared" si="26"/>
        <v>0</v>
      </c>
      <c r="K164" s="58">
        <f t="shared" si="26"/>
        <v>0</v>
      </c>
      <c r="L164" s="111"/>
    </row>
    <row r="165" spans="1:12" x14ac:dyDescent="0.2">
      <c r="A165" s="83" t="s">
        <v>215</v>
      </c>
      <c r="B165" s="123"/>
      <c r="C165" s="123"/>
      <c r="D165" s="123"/>
      <c r="E165" s="81"/>
      <c r="F165" s="82"/>
      <c r="G165" s="82"/>
      <c r="H165" s="82"/>
      <c r="I165" s="82"/>
      <c r="J165" s="82"/>
      <c r="K165" s="82"/>
      <c r="L165" s="120"/>
    </row>
    <row r="166" spans="1:12" x14ac:dyDescent="0.2">
      <c r="A166" s="216" t="s">
        <v>114</v>
      </c>
      <c r="B166" s="218">
        <v>2641</v>
      </c>
      <c r="C166" s="218">
        <v>244</v>
      </c>
      <c r="D166" s="218">
        <v>221</v>
      </c>
      <c r="E166" s="10">
        <v>100</v>
      </c>
      <c r="F166" s="13"/>
      <c r="G166" s="13"/>
      <c r="H166" s="13"/>
      <c r="I166" s="13"/>
      <c r="J166" s="13"/>
      <c r="K166" s="13"/>
      <c r="L166" s="105"/>
    </row>
    <row r="167" spans="1:12" x14ac:dyDescent="0.2">
      <c r="A167" s="217"/>
      <c r="B167" s="219"/>
      <c r="C167" s="219"/>
      <c r="D167" s="219"/>
      <c r="E167" s="10"/>
      <c r="F167" s="13"/>
      <c r="G167" s="13"/>
      <c r="H167" s="13"/>
      <c r="I167" s="13"/>
      <c r="J167" s="13"/>
      <c r="K167" s="13"/>
      <c r="L167" s="105"/>
    </row>
    <row r="168" spans="1:12" x14ac:dyDescent="0.2">
      <c r="A168" s="216" t="s">
        <v>84</v>
      </c>
      <c r="B168" s="218">
        <v>2642</v>
      </c>
      <c r="C168" s="218">
        <v>244</v>
      </c>
      <c r="D168" s="218">
        <v>222</v>
      </c>
      <c r="E168" s="10">
        <v>100</v>
      </c>
      <c r="F168" s="13"/>
      <c r="G168" s="13"/>
      <c r="H168" s="13"/>
      <c r="I168" s="13"/>
      <c r="J168" s="13"/>
      <c r="K168" s="13"/>
      <c r="L168" s="105"/>
    </row>
    <row r="169" spans="1:12" x14ac:dyDescent="0.2">
      <c r="A169" s="217"/>
      <c r="B169" s="219"/>
      <c r="C169" s="219"/>
      <c r="D169" s="219"/>
      <c r="E169" s="10"/>
      <c r="F169" s="13"/>
      <c r="G169" s="13"/>
      <c r="H169" s="13"/>
      <c r="I169" s="13"/>
      <c r="J169" s="13"/>
      <c r="K169" s="13"/>
      <c r="L169" s="105"/>
    </row>
    <row r="170" spans="1:12" x14ac:dyDescent="0.2">
      <c r="A170" s="216" t="s">
        <v>115</v>
      </c>
      <c r="B170" s="218">
        <v>2643</v>
      </c>
      <c r="C170" s="218">
        <v>244</v>
      </c>
      <c r="D170" s="218">
        <v>223</v>
      </c>
      <c r="E170" s="10">
        <v>100</v>
      </c>
      <c r="F170" s="13"/>
      <c r="G170" s="13"/>
      <c r="H170" s="13"/>
      <c r="I170" s="13"/>
      <c r="J170" s="13"/>
      <c r="K170" s="13"/>
      <c r="L170" s="105"/>
    </row>
    <row r="171" spans="1:12" x14ac:dyDescent="0.2">
      <c r="A171" s="221"/>
      <c r="B171" s="220"/>
      <c r="C171" s="220"/>
      <c r="D171" s="220"/>
      <c r="E171" s="10"/>
      <c r="F171" s="13"/>
      <c r="G171" s="13"/>
      <c r="H171" s="13"/>
      <c r="I171" s="13"/>
      <c r="J171" s="13"/>
      <c r="K171" s="13"/>
      <c r="L171" s="105"/>
    </row>
    <row r="172" spans="1:12" x14ac:dyDescent="0.2">
      <c r="A172" s="217"/>
      <c r="B172" s="219"/>
      <c r="C172" s="219"/>
      <c r="D172" s="219"/>
      <c r="E172" s="10">
        <v>230</v>
      </c>
      <c r="F172" s="13"/>
      <c r="G172" s="13"/>
      <c r="H172" s="13"/>
      <c r="I172" s="13"/>
      <c r="J172" s="13"/>
      <c r="K172" s="13"/>
      <c r="L172" s="105"/>
    </row>
    <row r="173" spans="1:12" ht="25.5" customHeight="1" x14ac:dyDescent="0.2">
      <c r="A173" s="216" t="s">
        <v>116</v>
      </c>
      <c r="B173" s="218">
        <v>2644</v>
      </c>
      <c r="C173" s="218">
        <v>244</v>
      </c>
      <c r="D173" s="218">
        <v>224</v>
      </c>
      <c r="E173" s="10">
        <v>100</v>
      </c>
      <c r="F173" s="13"/>
      <c r="G173" s="13"/>
      <c r="H173" s="13"/>
      <c r="I173" s="13"/>
      <c r="J173" s="13"/>
      <c r="K173" s="13"/>
      <c r="L173" s="105"/>
    </row>
    <row r="174" spans="1:12" ht="25.5" customHeight="1" x14ac:dyDescent="0.2">
      <c r="A174" s="217"/>
      <c r="B174" s="219"/>
      <c r="C174" s="219"/>
      <c r="D174" s="219"/>
      <c r="E174" s="10"/>
      <c r="F174" s="13"/>
      <c r="G174" s="13"/>
      <c r="H174" s="13"/>
      <c r="I174" s="13"/>
      <c r="J174" s="13"/>
      <c r="K174" s="13"/>
      <c r="L174" s="105"/>
    </row>
    <row r="175" spans="1:12" ht="13.5" customHeight="1" x14ac:dyDescent="0.2">
      <c r="A175" s="216" t="s">
        <v>117</v>
      </c>
      <c r="B175" s="218">
        <v>2645</v>
      </c>
      <c r="C175" s="218">
        <v>244</v>
      </c>
      <c r="D175" s="218">
        <v>225</v>
      </c>
      <c r="E175" s="10">
        <v>100</v>
      </c>
      <c r="F175" s="13"/>
      <c r="G175" s="13"/>
      <c r="H175" s="13"/>
      <c r="I175" s="13"/>
      <c r="J175" s="13"/>
      <c r="K175" s="13"/>
      <c r="L175" s="105"/>
    </row>
    <row r="176" spans="1:12" x14ac:dyDescent="0.2">
      <c r="A176" s="217"/>
      <c r="B176" s="219"/>
      <c r="C176" s="219"/>
      <c r="D176" s="219"/>
      <c r="E176" s="10"/>
      <c r="F176" s="13"/>
      <c r="G176" s="13"/>
      <c r="H176" s="13"/>
      <c r="I176" s="13"/>
      <c r="J176" s="13"/>
      <c r="K176" s="13"/>
      <c r="L176" s="105"/>
    </row>
    <row r="177" spans="1:12" x14ac:dyDescent="0.2">
      <c r="A177" s="216" t="s">
        <v>85</v>
      </c>
      <c r="B177" s="218">
        <v>2646</v>
      </c>
      <c r="C177" s="218">
        <v>244</v>
      </c>
      <c r="D177" s="218">
        <v>226</v>
      </c>
      <c r="E177" s="10">
        <v>100</v>
      </c>
      <c r="F177" s="13"/>
      <c r="G177" s="13"/>
      <c r="H177" s="13"/>
      <c r="I177" s="13"/>
      <c r="J177" s="13"/>
      <c r="K177" s="13"/>
      <c r="L177" s="105"/>
    </row>
    <row r="178" spans="1:12" x14ac:dyDescent="0.2">
      <c r="A178" s="217"/>
      <c r="B178" s="219"/>
      <c r="C178" s="219"/>
      <c r="D178" s="219"/>
      <c r="E178" s="10"/>
      <c r="F178" s="13"/>
      <c r="G178" s="13"/>
      <c r="H178" s="13"/>
      <c r="I178" s="13"/>
      <c r="J178" s="13"/>
      <c r="K178" s="13"/>
      <c r="L178" s="105"/>
    </row>
    <row r="179" spans="1:12" x14ac:dyDescent="0.2">
      <c r="A179" s="216" t="s">
        <v>118</v>
      </c>
      <c r="B179" s="218">
        <v>2647</v>
      </c>
      <c r="C179" s="218">
        <v>244</v>
      </c>
      <c r="D179" s="218">
        <v>227</v>
      </c>
      <c r="E179" s="10">
        <v>100</v>
      </c>
      <c r="F179" s="13"/>
      <c r="G179" s="13"/>
      <c r="H179" s="13"/>
      <c r="I179" s="13"/>
      <c r="J179" s="13"/>
      <c r="K179" s="13"/>
      <c r="L179" s="105"/>
    </row>
    <row r="180" spans="1:12" x14ac:dyDescent="0.2">
      <c r="A180" s="217"/>
      <c r="B180" s="219"/>
      <c r="C180" s="219"/>
      <c r="D180" s="219"/>
      <c r="E180" s="10"/>
      <c r="F180" s="13"/>
      <c r="G180" s="13"/>
      <c r="H180" s="13"/>
      <c r="I180" s="13"/>
      <c r="J180" s="13"/>
      <c r="K180" s="13"/>
      <c r="L180" s="105"/>
    </row>
    <row r="181" spans="1:12" ht="15" customHeight="1" x14ac:dyDescent="0.2">
      <c r="A181" s="216" t="s">
        <v>112</v>
      </c>
      <c r="B181" s="218">
        <v>2648</v>
      </c>
      <c r="C181" s="218">
        <v>244</v>
      </c>
      <c r="D181" s="218">
        <v>228</v>
      </c>
      <c r="E181" s="10">
        <v>100</v>
      </c>
      <c r="F181" s="13"/>
      <c r="G181" s="13"/>
      <c r="H181" s="13"/>
      <c r="I181" s="13"/>
      <c r="J181" s="13"/>
      <c r="K181" s="13"/>
      <c r="L181" s="105"/>
    </row>
    <row r="182" spans="1:12" x14ac:dyDescent="0.2">
      <c r="A182" s="217"/>
      <c r="B182" s="219"/>
      <c r="C182" s="219"/>
      <c r="D182" s="219"/>
      <c r="E182" s="10"/>
      <c r="F182" s="13"/>
      <c r="G182" s="13"/>
      <c r="H182" s="13"/>
      <c r="I182" s="13"/>
      <c r="J182" s="13"/>
      <c r="K182" s="13"/>
      <c r="L182" s="105"/>
    </row>
    <row r="183" spans="1:12" ht="23.25" customHeight="1" x14ac:dyDescent="0.2">
      <c r="A183" s="216" t="s">
        <v>119</v>
      </c>
      <c r="B183" s="218">
        <v>2649</v>
      </c>
      <c r="C183" s="218">
        <v>244</v>
      </c>
      <c r="D183" s="218">
        <v>229</v>
      </c>
      <c r="E183" s="10">
        <v>100</v>
      </c>
      <c r="F183" s="13"/>
      <c r="G183" s="13"/>
      <c r="H183" s="13"/>
      <c r="I183" s="13"/>
      <c r="J183" s="13"/>
      <c r="K183" s="13"/>
      <c r="L183" s="105"/>
    </row>
    <row r="184" spans="1:12" ht="17.25" customHeight="1" x14ac:dyDescent="0.2">
      <c r="A184" s="217"/>
      <c r="B184" s="219"/>
      <c r="C184" s="219"/>
      <c r="D184" s="219"/>
      <c r="E184" s="10"/>
      <c r="F184" s="13"/>
      <c r="G184" s="13"/>
      <c r="H184" s="13"/>
      <c r="I184" s="13"/>
      <c r="J184" s="13"/>
      <c r="K184" s="13"/>
      <c r="L184" s="105"/>
    </row>
    <row r="185" spans="1:12" ht="13.5" customHeight="1" x14ac:dyDescent="0.2">
      <c r="A185" s="216" t="s">
        <v>113</v>
      </c>
      <c r="B185" s="218">
        <v>2650</v>
      </c>
      <c r="C185" s="218">
        <v>244</v>
      </c>
      <c r="D185" s="218">
        <v>310</v>
      </c>
      <c r="E185" s="10">
        <v>100</v>
      </c>
      <c r="F185" s="13"/>
      <c r="G185" s="13"/>
      <c r="H185" s="13"/>
      <c r="I185" s="13"/>
      <c r="J185" s="13"/>
      <c r="K185" s="13"/>
      <c r="L185" s="105"/>
    </row>
    <row r="186" spans="1:12" x14ac:dyDescent="0.2">
      <c r="A186" s="217"/>
      <c r="B186" s="219"/>
      <c r="C186" s="219"/>
      <c r="D186" s="219"/>
      <c r="E186" s="10"/>
      <c r="F186" s="13"/>
      <c r="G186" s="13"/>
      <c r="H186" s="13"/>
      <c r="I186" s="13"/>
      <c r="J186" s="13"/>
      <c r="K186" s="13"/>
      <c r="L186" s="105"/>
    </row>
    <row r="187" spans="1:12" x14ac:dyDescent="0.2">
      <c r="A187" s="216" t="s">
        <v>210</v>
      </c>
      <c r="B187" s="218">
        <v>2651</v>
      </c>
      <c r="C187" s="218">
        <v>244</v>
      </c>
      <c r="D187" s="218">
        <v>320</v>
      </c>
      <c r="E187" s="10">
        <v>100</v>
      </c>
      <c r="F187" s="13"/>
      <c r="G187" s="13"/>
      <c r="H187" s="13"/>
      <c r="I187" s="13"/>
      <c r="J187" s="13"/>
      <c r="K187" s="13"/>
      <c r="L187" s="105"/>
    </row>
    <row r="188" spans="1:12" x14ac:dyDescent="0.2">
      <c r="A188" s="217"/>
      <c r="B188" s="219"/>
      <c r="C188" s="219"/>
      <c r="D188" s="219"/>
      <c r="E188" s="10"/>
      <c r="F188" s="13"/>
      <c r="G188" s="13"/>
      <c r="H188" s="13"/>
      <c r="I188" s="13"/>
      <c r="J188" s="13"/>
      <c r="K188" s="13"/>
      <c r="L188" s="105"/>
    </row>
    <row r="189" spans="1:12" ht="18.75" customHeight="1" x14ac:dyDescent="0.2">
      <c r="A189" s="216" t="s">
        <v>120</v>
      </c>
      <c r="B189" s="218">
        <v>2652</v>
      </c>
      <c r="C189" s="218">
        <v>244</v>
      </c>
      <c r="D189" s="218">
        <v>341</v>
      </c>
      <c r="E189" s="10">
        <v>100</v>
      </c>
      <c r="F189" s="13"/>
      <c r="G189" s="13"/>
      <c r="H189" s="13"/>
      <c r="I189" s="13"/>
      <c r="J189" s="13"/>
      <c r="K189" s="13"/>
      <c r="L189" s="105"/>
    </row>
    <row r="190" spans="1:12" ht="17.25" customHeight="1" x14ac:dyDescent="0.2">
      <c r="A190" s="217"/>
      <c r="B190" s="219"/>
      <c r="C190" s="219"/>
      <c r="D190" s="219"/>
      <c r="E190" s="10"/>
      <c r="F190" s="13"/>
      <c r="G190" s="13"/>
      <c r="H190" s="13"/>
      <c r="I190" s="13"/>
      <c r="J190" s="13"/>
      <c r="K190" s="13"/>
      <c r="L190" s="105"/>
    </row>
    <row r="191" spans="1:12" ht="13.5" customHeight="1" x14ac:dyDescent="0.2">
      <c r="A191" s="216" t="s">
        <v>121</v>
      </c>
      <c r="B191" s="218">
        <v>2653</v>
      </c>
      <c r="C191" s="218">
        <v>244</v>
      </c>
      <c r="D191" s="218">
        <v>342</v>
      </c>
      <c r="E191" s="10">
        <v>100</v>
      </c>
      <c r="F191" s="13"/>
      <c r="G191" s="13"/>
      <c r="H191" s="13"/>
      <c r="I191" s="13"/>
      <c r="J191" s="13"/>
      <c r="K191" s="13"/>
      <c r="L191" s="105"/>
    </row>
    <row r="192" spans="1:12" x14ac:dyDescent="0.2">
      <c r="A192" s="217"/>
      <c r="B192" s="219"/>
      <c r="C192" s="219"/>
      <c r="D192" s="219"/>
      <c r="E192" s="10"/>
      <c r="F192" s="13"/>
      <c r="G192" s="13"/>
      <c r="H192" s="13"/>
      <c r="I192" s="13"/>
      <c r="J192" s="13"/>
      <c r="K192" s="13"/>
      <c r="L192" s="105"/>
    </row>
    <row r="193" spans="1:12" ht="14.25" customHeight="1" x14ac:dyDescent="0.2">
      <c r="A193" s="216" t="s">
        <v>122</v>
      </c>
      <c r="B193" s="218">
        <v>2654</v>
      </c>
      <c r="C193" s="218">
        <v>244</v>
      </c>
      <c r="D193" s="218">
        <v>343</v>
      </c>
      <c r="E193" s="10">
        <v>100</v>
      </c>
      <c r="F193" s="13"/>
      <c r="G193" s="13"/>
      <c r="H193" s="13"/>
      <c r="I193" s="13"/>
      <c r="J193" s="13"/>
      <c r="K193" s="13"/>
      <c r="L193" s="105"/>
    </row>
    <row r="194" spans="1:12" x14ac:dyDescent="0.2">
      <c r="A194" s="217"/>
      <c r="B194" s="219"/>
      <c r="C194" s="219"/>
      <c r="D194" s="219"/>
      <c r="E194" s="10"/>
      <c r="F194" s="13"/>
      <c r="G194" s="13"/>
      <c r="H194" s="13"/>
      <c r="I194" s="13"/>
      <c r="J194" s="13"/>
      <c r="K194" s="13"/>
      <c r="L194" s="105"/>
    </row>
    <row r="195" spans="1:12" ht="14.25" customHeight="1" x14ac:dyDescent="0.2">
      <c r="A195" s="216" t="s">
        <v>123</v>
      </c>
      <c r="B195" s="218">
        <v>2655</v>
      </c>
      <c r="C195" s="218">
        <v>244</v>
      </c>
      <c r="D195" s="218">
        <v>344</v>
      </c>
      <c r="E195" s="10">
        <v>100</v>
      </c>
      <c r="F195" s="13"/>
      <c r="G195" s="13"/>
      <c r="H195" s="13"/>
      <c r="I195" s="13"/>
      <c r="J195" s="13"/>
      <c r="K195" s="13"/>
      <c r="L195" s="105"/>
    </row>
    <row r="196" spans="1:12" x14ac:dyDescent="0.2">
      <c r="A196" s="217"/>
      <c r="B196" s="219"/>
      <c r="C196" s="219"/>
      <c r="D196" s="219"/>
      <c r="E196" s="10"/>
      <c r="F196" s="13"/>
      <c r="G196" s="13"/>
      <c r="H196" s="13"/>
      <c r="I196" s="13"/>
      <c r="J196" s="13"/>
      <c r="K196" s="13"/>
      <c r="L196" s="105"/>
    </row>
    <row r="197" spans="1:12" ht="13.5" customHeight="1" x14ac:dyDescent="0.2">
      <c r="A197" s="216" t="s">
        <v>124</v>
      </c>
      <c r="B197" s="218">
        <v>2656</v>
      </c>
      <c r="C197" s="218">
        <v>244</v>
      </c>
      <c r="D197" s="218">
        <v>345</v>
      </c>
      <c r="E197" s="10">
        <v>100</v>
      </c>
      <c r="F197" s="13"/>
      <c r="G197" s="13"/>
      <c r="H197" s="13"/>
      <c r="I197" s="13"/>
      <c r="J197" s="13"/>
      <c r="K197" s="13"/>
      <c r="L197" s="105"/>
    </row>
    <row r="198" spans="1:12" x14ac:dyDescent="0.2">
      <c r="A198" s="217"/>
      <c r="B198" s="219"/>
      <c r="C198" s="219"/>
      <c r="D198" s="219"/>
      <c r="E198" s="10"/>
      <c r="F198" s="13"/>
      <c r="G198" s="13"/>
      <c r="H198" s="13"/>
      <c r="I198" s="13"/>
      <c r="J198" s="13"/>
      <c r="K198" s="13"/>
      <c r="L198" s="105"/>
    </row>
    <row r="199" spans="1:12" ht="12" customHeight="1" x14ac:dyDescent="0.2">
      <c r="A199" s="216" t="s">
        <v>125</v>
      </c>
      <c r="B199" s="218">
        <v>2657</v>
      </c>
      <c r="C199" s="218">
        <v>244</v>
      </c>
      <c r="D199" s="218">
        <v>346</v>
      </c>
      <c r="E199" s="10">
        <v>100</v>
      </c>
      <c r="F199" s="13"/>
      <c r="G199" s="13"/>
      <c r="H199" s="13"/>
      <c r="I199" s="13"/>
      <c r="J199" s="13"/>
      <c r="K199" s="13"/>
      <c r="L199" s="105"/>
    </row>
    <row r="200" spans="1:12" x14ac:dyDescent="0.2">
      <c r="A200" s="217"/>
      <c r="B200" s="219"/>
      <c r="C200" s="219"/>
      <c r="D200" s="219"/>
      <c r="E200" s="10"/>
      <c r="F200" s="13"/>
      <c r="G200" s="13"/>
      <c r="H200" s="13"/>
      <c r="I200" s="13"/>
      <c r="J200" s="13"/>
      <c r="K200" s="13"/>
      <c r="L200" s="105"/>
    </row>
    <row r="201" spans="1:12" ht="21.75" customHeight="1" x14ac:dyDescent="0.2">
      <c r="A201" s="216" t="s">
        <v>126</v>
      </c>
      <c r="B201" s="218">
        <v>2658</v>
      </c>
      <c r="C201" s="218">
        <v>244</v>
      </c>
      <c r="D201" s="218">
        <v>347</v>
      </c>
      <c r="E201" s="10">
        <v>100</v>
      </c>
      <c r="F201" s="13"/>
      <c r="G201" s="13"/>
      <c r="H201" s="13"/>
      <c r="I201" s="13"/>
      <c r="J201" s="13"/>
      <c r="K201" s="13"/>
      <c r="L201" s="105"/>
    </row>
    <row r="202" spans="1:12" ht="17.25" customHeight="1" x14ac:dyDescent="0.2">
      <c r="A202" s="217"/>
      <c r="B202" s="219"/>
      <c r="C202" s="219"/>
      <c r="D202" s="219"/>
      <c r="E202" s="10"/>
      <c r="F202" s="13"/>
      <c r="G202" s="13"/>
      <c r="H202" s="13"/>
      <c r="I202" s="13"/>
      <c r="J202" s="13"/>
      <c r="K202" s="13"/>
      <c r="L202" s="105"/>
    </row>
    <row r="203" spans="1:12" ht="20.25" customHeight="1" x14ac:dyDescent="0.2">
      <c r="A203" s="216" t="s">
        <v>127</v>
      </c>
      <c r="B203" s="218">
        <v>2659</v>
      </c>
      <c r="C203" s="218">
        <v>244</v>
      </c>
      <c r="D203" s="218">
        <v>349</v>
      </c>
      <c r="E203" s="10">
        <v>100</v>
      </c>
      <c r="F203" s="13"/>
      <c r="G203" s="13"/>
      <c r="H203" s="13"/>
      <c r="I203" s="13"/>
      <c r="J203" s="13"/>
      <c r="K203" s="13"/>
      <c r="L203" s="105"/>
    </row>
    <row r="204" spans="1:12" ht="17.25" customHeight="1" x14ac:dyDescent="0.2">
      <c r="A204" s="217"/>
      <c r="B204" s="219"/>
      <c r="C204" s="219"/>
      <c r="D204" s="219"/>
      <c r="E204" s="10"/>
      <c r="F204" s="13"/>
      <c r="G204" s="13"/>
      <c r="H204" s="13"/>
      <c r="I204" s="13"/>
      <c r="J204" s="13"/>
      <c r="K204" s="13"/>
      <c r="L204" s="105"/>
    </row>
    <row r="205" spans="1:12" ht="17.25" customHeight="1" x14ac:dyDescent="0.2">
      <c r="A205" s="116"/>
      <c r="B205" s="117"/>
      <c r="C205" s="117"/>
      <c r="D205" s="117"/>
      <c r="E205" s="10"/>
      <c r="F205" s="13"/>
      <c r="G205" s="13"/>
      <c r="H205" s="13"/>
      <c r="I205" s="13"/>
      <c r="J205" s="13"/>
      <c r="K205" s="13"/>
      <c r="L205" s="105"/>
    </row>
    <row r="206" spans="1:12" ht="17.25" customHeight="1" x14ac:dyDescent="0.2">
      <c r="A206" s="138" t="s">
        <v>261</v>
      </c>
      <c r="B206" s="122">
        <v>2670</v>
      </c>
      <c r="C206" s="122">
        <v>247</v>
      </c>
      <c r="D206" s="122" t="s">
        <v>41</v>
      </c>
      <c r="E206" s="52" t="s">
        <v>41</v>
      </c>
      <c r="F206" s="53">
        <f>SUM(F208:F211)</f>
        <v>0</v>
      </c>
      <c r="G206" s="53">
        <f t="shared" ref="G206:K206" si="27">SUM(G208:G211)</f>
        <v>0</v>
      </c>
      <c r="H206" s="53">
        <f t="shared" si="27"/>
        <v>0</v>
      </c>
      <c r="I206" s="53">
        <f t="shared" si="27"/>
        <v>0</v>
      </c>
      <c r="J206" s="53">
        <f t="shared" si="27"/>
        <v>0</v>
      </c>
      <c r="K206" s="53">
        <f t="shared" si="27"/>
        <v>0</v>
      </c>
      <c r="L206" s="121"/>
    </row>
    <row r="207" spans="1:12" ht="17.25" customHeight="1" x14ac:dyDescent="0.2">
      <c r="A207" s="83" t="s">
        <v>215</v>
      </c>
      <c r="B207" s="117"/>
      <c r="C207" s="117"/>
      <c r="D207" s="117"/>
      <c r="E207" s="10"/>
      <c r="F207" s="13"/>
      <c r="G207" s="13"/>
      <c r="H207" s="13"/>
      <c r="I207" s="13"/>
      <c r="J207" s="13"/>
      <c r="K207" s="13"/>
      <c r="L207" s="105"/>
    </row>
    <row r="208" spans="1:12" ht="12.75" customHeight="1" x14ac:dyDescent="0.2">
      <c r="A208" s="216" t="s">
        <v>115</v>
      </c>
      <c r="B208" s="218">
        <v>2671</v>
      </c>
      <c r="C208" s="218">
        <v>247</v>
      </c>
      <c r="D208" s="218">
        <v>223</v>
      </c>
      <c r="E208" s="10">
        <v>100</v>
      </c>
      <c r="F208" s="13"/>
      <c r="G208" s="13"/>
      <c r="H208" s="13"/>
      <c r="I208" s="13"/>
      <c r="J208" s="13"/>
      <c r="K208" s="13"/>
      <c r="L208" s="105"/>
    </row>
    <row r="209" spans="1:12" ht="17.25" customHeight="1" x14ac:dyDescent="0.2">
      <c r="A209" s="221"/>
      <c r="B209" s="220"/>
      <c r="C209" s="220"/>
      <c r="D209" s="220"/>
      <c r="E209" s="10"/>
      <c r="F209" s="13"/>
      <c r="G209" s="13"/>
      <c r="H209" s="13"/>
      <c r="I209" s="13"/>
      <c r="J209" s="13"/>
      <c r="K209" s="13"/>
      <c r="L209" s="105"/>
    </row>
    <row r="210" spans="1:12" ht="17.25" customHeight="1" x14ac:dyDescent="0.2">
      <c r="A210" s="217"/>
      <c r="B210" s="219"/>
      <c r="C210" s="219"/>
      <c r="D210" s="219"/>
      <c r="E210" s="10">
        <v>230</v>
      </c>
      <c r="F210" s="13"/>
      <c r="G210" s="13"/>
      <c r="H210" s="13"/>
      <c r="I210" s="13"/>
      <c r="J210" s="13"/>
      <c r="K210" s="13"/>
      <c r="L210" s="105"/>
    </row>
    <row r="211" spans="1:12" ht="15" customHeight="1" x14ac:dyDescent="0.2">
      <c r="A211" s="22"/>
      <c r="B211" s="10"/>
      <c r="C211" s="10"/>
      <c r="D211" s="10"/>
      <c r="E211" s="10"/>
      <c r="F211" s="13"/>
      <c r="G211" s="13"/>
      <c r="H211" s="13"/>
      <c r="I211" s="13"/>
      <c r="J211" s="13"/>
      <c r="K211" s="13"/>
      <c r="L211" s="105"/>
    </row>
    <row r="212" spans="1:12" x14ac:dyDescent="0.2">
      <c r="A212" s="22"/>
      <c r="B212" s="10"/>
      <c r="C212" s="10"/>
      <c r="D212" s="10"/>
      <c r="E212" s="10"/>
      <c r="F212" s="13"/>
      <c r="G212" s="13"/>
      <c r="H212" s="13"/>
      <c r="I212" s="13"/>
      <c r="J212" s="13"/>
      <c r="K212" s="13"/>
      <c r="L212" s="105"/>
    </row>
    <row r="213" spans="1:12" x14ac:dyDescent="0.2">
      <c r="A213" s="211" t="s">
        <v>239</v>
      </c>
      <c r="B213" s="212"/>
      <c r="C213" s="212"/>
      <c r="D213" s="212"/>
      <c r="E213" s="212"/>
      <c r="F213" s="212"/>
      <c r="G213" s="212"/>
      <c r="H213" s="212"/>
      <c r="I213" s="212"/>
      <c r="J213" s="212"/>
      <c r="K213" s="212"/>
      <c r="L213" s="213"/>
    </row>
    <row r="214" spans="1:12" ht="25.5" x14ac:dyDescent="0.2">
      <c r="A214" s="113" t="s">
        <v>238</v>
      </c>
      <c r="B214" s="114">
        <v>3000</v>
      </c>
      <c r="C214" s="114">
        <v>100</v>
      </c>
      <c r="D214" s="114" t="s">
        <v>41</v>
      </c>
      <c r="E214" s="114" t="s">
        <v>41</v>
      </c>
      <c r="F214" s="94">
        <f>SUM(F215:F218)</f>
        <v>0</v>
      </c>
      <c r="G214" s="94">
        <f t="shared" ref="G214:K214" si="28">SUM(G215:G218)</f>
        <v>0</v>
      </c>
      <c r="H214" s="94">
        <f t="shared" si="28"/>
        <v>0</v>
      </c>
      <c r="I214" s="94">
        <f t="shared" si="28"/>
        <v>0</v>
      </c>
      <c r="J214" s="94">
        <f t="shared" si="28"/>
        <v>0</v>
      </c>
      <c r="K214" s="94">
        <f t="shared" si="28"/>
        <v>0</v>
      </c>
      <c r="L214" s="94"/>
    </row>
    <row r="215" spans="1:12" ht="25.5" x14ac:dyDescent="0.2">
      <c r="A215" s="22" t="s">
        <v>128</v>
      </c>
      <c r="B215" s="10">
        <v>3010</v>
      </c>
      <c r="C215" s="10"/>
      <c r="D215" s="10"/>
      <c r="E215" s="10"/>
      <c r="F215" s="13"/>
      <c r="G215" s="13"/>
      <c r="H215" s="13"/>
      <c r="I215" s="13"/>
      <c r="J215" s="13"/>
      <c r="K215" s="13"/>
      <c r="L215" s="105"/>
    </row>
    <row r="216" spans="1:12" x14ac:dyDescent="0.2">
      <c r="A216" s="22" t="s">
        <v>129</v>
      </c>
      <c r="B216" s="10">
        <v>3020</v>
      </c>
      <c r="C216" s="10"/>
      <c r="D216" s="10"/>
      <c r="E216" s="10"/>
      <c r="F216" s="13"/>
      <c r="G216" s="13"/>
      <c r="H216" s="13"/>
      <c r="I216" s="13"/>
      <c r="J216" s="13"/>
      <c r="K216" s="13"/>
      <c r="L216" s="105"/>
    </row>
    <row r="217" spans="1:12" ht="15" customHeight="1" x14ac:dyDescent="0.2">
      <c r="A217" s="22" t="s">
        <v>130</v>
      </c>
      <c r="B217" s="10">
        <v>3030</v>
      </c>
      <c r="C217" s="10"/>
      <c r="D217" s="10"/>
      <c r="E217" s="10"/>
      <c r="F217" s="13"/>
      <c r="G217" s="13"/>
      <c r="H217" s="13"/>
      <c r="I217" s="13"/>
      <c r="J217" s="13"/>
      <c r="K217" s="13"/>
      <c r="L217" s="105"/>
    </row>
    <row r="218" spans="1:12" x14ac:dyDescent="0.2">
      <c r="A218" s="22"/>
      <c r="B218" s="10"/>
      <c r="C218" s="10"/>
      <c r="D218" s="10"/>
      <c r="E218" s="10"/>
      <c r="F218" s="13"/>
      <c r="G218" s="13"/>
      <c r="H218" s="13"/>
      <c r="I218" s="13"/>
      <c r="J218" s="13"/>
      <c r="K218" s="13"/>
      <c r="L218" s="105"/>
    </row>
    <row r="219" spans="1:12" ht="12.75" customHeight="1" x14ac:dyDescent="0.2">
      <c r="A219" s="59" t="s">
        <v>281</v>
      </c>
      <c r="B219" s="60">
        <v>4000</v>
      </c>
      <c r="C219" s="60" t="s">
        <v>41</v>
      </c>
      <c r="D219" s="60" t="s">
        <v>41</v>
      </c>
      <c r="E219" s="60" t="s">
        <v>41</v>
      </c>
      <c r="F219" s="61">
        <f>SUM(F220:F221)</f>
        <v>0</v>
      </c>
      <c r="G219" s="61">
        <f t="shared" ref="G219:K219" si="29">SUM(G220:G221)</f>
        <v>0</v>
      </c>
      <c r="H219" s="61">
        <f t="shared" si="29"/>
        <v>0</v>
      </c>
      <c r="I219" s="61">
        <f t="shared" si="29"/>
        <v>0</v>
      </c>
      <c r="J219" s="61">
        <f t="shared" si="29"/>
        <v>0</v>
      </c>
      <c r="K219" s="61">
        <f t="shared" si="29"/>
        <v>0</v>
      </c>
      <c r="L219" s="112"/>
    </row>
    <row r="220" spans="1:12" ht="25.5" customHeight="1" x14ac:dyDescent="0.2">
      <c r="A220" s="22" t="s">
        <v>131</v>
      </c>
      <c r="B220" s="10">
        <v>4010</v>
      </c>
      <c r="C220" s="10">
        <v>610</v>
      </c>
      <c r="D220" s="10"/>
      <c r="E220" s="10"/>
      <c r="F220" s="13"/>
      <c r="G220" s="13"/>
      <c r="H220" s="13"/>
      <c r="I220" s="13"/>
      <c r="J220" s="13"/>
      <c r="K220" s="13"/>
      <c r="L220" s="105"/>
    </row>
    <row r="221" spans="1:12" x14ac:dyDescent="0.2">
      <c r="A221" s="22"/>
      <c r="B221" s="10"/>
      <c r="C221" s="10"/>
      <c r="D221" s="10"/>
      <c r="E221" s="10"/>
      <c r="F221" s="13"/>
      <c r="G221" s="13"/>
      <c r="H221" s="13"/>
      <c r="I221" s="13"/>
      <c r="J221" s="13"/>
      <c r="K221" s="13"/>
      <c r="L221" s="105"/>
    </row>
    <row r="224" spans="1:12" x14ac:dyDescent="0.2">
      <c r="A224" t="s">
        <v>186</v>
      </c>
      <c r="B224" s="192"/>
      <c r="C224" s="192"/>
      <c r="D224" s="192"/>
      <c r="E224" s="192"/>
      <c r="F224" s="192"/>
    </row>
    <row r="225" spans="1:11" x14ac:dyDescent="0.2">
      <c r="B225" s="189" t="s">
        <v>3</v>
      </c>
      <c r="C225" s="189"/>
      <c r="D225" s="190" t="s">
        <v>4</v>
      </c>
      <c r="E225" s="190"/>
      <c r="F225" s="190"/>
    </row>
    <row r="227" spans="1:11" x14ac:dyDescent="0.2">
      <c r="A227" t="s">
        <v>187</v>
      </c>
      <c r="B227" s="192"/>
      <c r="C227" s="192"/>
      <c r="D227" s="192"/>
      <c r="E227" s="192"/>
      <c r="F227" s="192"/>
      <c r="G227" s="1"/>
    </row>
    <row r="228" spans="1:11" x14ac:dyDescent="0.2">
      <c r="B228" s="189" t="s">
        <v>3</v>
      </c>
      <c r="C228" s="189"/>
      <c r="D228" s="189" t="s">
        <v>4</v>
      </c>
      <c r="E228" s="189"/>
      <c r="F228" s="189"/>
      <c r="G228" s="99" t="s">
        <v>188</v>
      </c>
    </row>
    <row r="231" spans="1:11" x14ac:dyDescent="0.2">
      <c r="A231" t="s">
        <v>132</v>
      </c>
    </row>
    <row r="232" spans="1:11" x14ac:dyDescent="0.2">
      <c r="A232" t="s">
        <v>133</v>
      </c>
    </row>
    <row r="233" spans="1:11" x14ac:dyDescent="0.2">
      <c r="A233" t="s">
        <v>134</v>
      </c>
    </row>
    <row r="234" spans="1:11" x14ac:dyDescent="0.2">
      <c r="A234" t="s">
        <v>135</v>
      </c>
    </row>
    <row r="235" spans="1:11" ht="24.75" customHeight="1" x14ac:dyDescent="0.2">
      <c r="A235" s="214" t="s">
        <v>136</v>
      </c>
      <c r="B235" s="214"/>
      <c r="C235" s="214"/>
      <c r="D235" s="214"/>
      <c r="E235" s="214"/>
      <c r="F235" s="214"/>
      <c r="G235" s="214"/>
      <c r="H235" s="214"/>
      <c r="I235" s="214"/>
      <c r="J235" s="214"/>
      <c r="K235" s="214"/>
    </row>
    <row r="236" spans="1:11" x14ac:dyDescent="0.2">
      <c r="A236" t="s">
        <v>264</v>
      </c>
    </row>
    <row r="237" spans="1:11" ht="26.25" customHeight="1" x14ac:dyDescent="0.2">
      <c r="A237" s="214" t="s">
        <v>137</v>
      </c>
      <c r="B237" s="214"/>
      <c r="C237" s="214"/>
      <c r="D237" s="214"/>
      <c r="E237" s="214"/>
      <c r="F237" s="214"/>
      <c r="G237" s="214"/>
      <c r="H237" s="214"/>
      <c r="I237" s="214"/>
      <c r="J237" s="214"/>
      <c r="K237" s="214"/>
    </row>
    <row r="238" spans="1:11" ht="25.5" customHeight="1" x14ac:dyDescent="0.2">
      <c r="A238" s="214" t="s">
        <v>138</v>
      </c>
      <c r="B238" s="214"/>
      <c r="C238" s="214"/>
      <c r="D238" s="214"/>
      <c r="E238" s="214"/>
      <c r="F238" s="214"/>
      <c r="G238" s="214"/>
      <c r="H238" s="214"/>
      <c r="I238" s="214"/>
      <c r="J238" s="214"/>
      <c r="K238" s="214"/>
    </row>
    <row r="239" spans="1:11" ht="38.25" customHeight="1" x14ac:dyDescent="0.2">
      <c r="A239" s="210" t="s">
        <v>201</v>
      </c>
      <c r="B239" s="210"/>
      <c r="C239" s="210"/>
      <c r="D239" s="210"/>
      <c r="E239" s="210"/>
      <c r="F239" s="210"/>
      <c r="G239" s="210"/>
      <c r="H239" s="210"/>
      <c r="I239" s="210"/>
      <c r="J239" s="210"/>
      <c r="K239" s="210"/>
    </row>
    <row r="240" spans="1:11" ht="16.5" customHeight="1" x14ac:dyDescent="0.2">
      <c r="A240" s="215" t="s">
        <v>278</v>
      </c>
      <c r="B240" s="215"/>
      <c r="C240" s="215"/>
      <c r="D240" s="215"/>
      <c r="E240" s="215"/>
      <c r="F240" s="215"/>
      <c r="G240" s="215"/>
      <c r="H240" s="215"/>
      <c r="I240" s="215"/>
      <c r="J240" s="215"/>
      <c r="K240" s="215"/>
    </row>
    <row r="241" spans="1:11" ht="13.5" customHeight="1" x14ac:dyDescent="0.2">
      <c r="A241" s="210" t="s">
        <v>139</v>
      </c>
      <c r="B241" s="210"/>
      <c r="C241" s="210"/>
      <c r="D241" s="210"/>
      <c r="E241" s="210"/>
      <c r="F241" s="210"/>
      <c r="G241" s="210"/>
      <c r="H241" s="210"/>
      <c r="I241" s="210"/>
      <c r="J241" s="210"/>
      <c r="K241" s="210"/>
    </row>
    <row r="242" spans="1:11" ht="52.5" customHeight="1" x14ac:dyDescent="0.2">
      <c r="A242" s="214" t="s">
        <v>140</v>
      </c>
      <c r="B242" s="214"/>
      <c r="C242" s="214"/>
      <c r="D242" s="214"/>
      <c r="E242" s="214"/>
      <c r="F242" s="214"/>
      <c r="G242" s="214"/>
      <c r="H242" s="214"/>
      <c r="I242" s="214"/>
      <c r="J242" s="214"/>
      <c r="K242" s="214"/>
    </row>
    <row r="243" spans="1:11" ht="25.5" customHeight="1" x14ac:dyDescent="0.2">
      <c r="A243" s="214" t="s">
        <v>141</v>
      </c>
      <c r="B243" s="214"/>
      <c r="C243" s="214"/>
      <c r="D243" s="214"/>
      <c r="E243" s="214"/>
      <c r="F243" s="214"/>
      <c r="G243" s="214"/>
      <c r="H243" s="214"/>
      <c r="I243" s="214"/>
      <c r="J243" s="214"/>
      <c r="K243" s="214"/>
    </row>
    <row r="244" spans="1:11" x14ac:dyDescent="0.2">
      <c r="A244" t="s">
        <v>142</v>
      </c>
    </row>
    <row r="245" spans="1:11" ht="54" customHeight="1" x14ac:dyDescent="0.2">
      <c r="A245" s="210" t="s">
        <v>143</v>
      </c>
      <c r="B245" s="210"/>
      <c r="C245" s="210"/>
      <c r="D245" s="210"/>
      <c r="E245" s="210"/>
      <c r="F245" s="210"/>
      <c r="G245" s="210"/>
      <c r="H245" s="210"/>
      <c r="I245" s="210"/>
      <c r="J245" s="210"/>
      <c r="K245" s="210"/>
    </row>
  </sheetData>
  <mergeCells count="123">
    <mergeCell ref="A170:A172"/>
    <mergeCell ref="B170:B172"/>
    <mergeCell ref="C170:C172"/>
    <mergeCell ref="D170:D172"/>
    <mergeCell ref="A241:K241"/>
    <mergeCell ref="B203:B204"/>
    <mergeCell ref="C203:C204"/>
    <mergeCell ref="D203:D204"/>
    <mergeCell ref="A197:A198"/>
    <mergeCell ref="B197:B198"/>
    <mergeCell ref="A213:L213"/>
    <mergeCell ref="B228:C228"/>
    <mergeCell ref="D228:F228"/>
    <mergeCell ref="A235:K235"/>
    <mergeCell ref="A237:K237"/>
    <mergeCell ref="A238:K238"/>
    <mergeCell ref="A239:K239"/>
    <mergeCell ref="B224:C224"/>
    <mergeCell ref="D224:F224"/>
    <mergeCell ref="B225:C225"/>
    <mergeCell ref="D225:F225"/>
    <mergeCell ref="B227:C227"/>
    <mergeCell ref="D227:F227"/>
    <mergeCell ref="A203:A204"/>
    <mergeCell ref="A242:K242"/>
    <mergeCell ref="A243:K243"/>
    <mergeCell ref="A245:K245"/>
    <mergeCell ref="L28:L29"/>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A201:A202"/>
    <mergeCell ref="B201:B202"/>
    <mergeCell ref="C201:C202"/>
    <mergeCell ref="D201:D202"/>
    <mergeCell ref="A240:K240"/>
    <mergeCell ref="C189:C190"/>
    <mergeCell ref="D189:D190"/>
    <mergeCell ref="A191:A192"/>
    <mergeCell ref="B191:B192"/>
    <mergeCell ref="C191:C192"/>
    <mergeCell ref="D191:D192"/>
    <mergeCell ref="D208:D210"/>
    <mergeCell ref="C208:C210"/>
    <mergeCell ref="B208:B210"/>
    <mergeCell ref="A208:A210"/>
    <mergeCell ref="B189:B190"/>
    <mergeCell ref="A185:A186"/>
    <mergeCell ref="B185:B186"/>
    <mergeCell ref="C185:C186"/>
    <mergeCell ref="D185:D186"/>
    <mergeCell ref="A187:A188"/>
    <mergeCell ref="B187:B188"/>
    <mergeCell ref="C187:C188"/>
    <mergeCell ref="D187:D188"/>
    <mergeCell ref="A181:A182"/>
    <mergeCell ref="B181:B182"/>
    <mergeCell ref="C181:C182"/>
    <mergeCell ref="D181:D182"/>
    <mergeCell ref="A183:A184"/>
    <mergeCell ref="B183:B184"/>
    <mergeCell ref="C183:C184"/>
    <mergeCell ref="D183:D184"/>
    <mergeCell ref="A177:A178"/>
    <mergeCell ref="B177:B178"/>
    <mergeCell ref="C177:C178"/>
    <mergeCell ref="D177:D178"/>
    <mergeCell ref="A179:A180"/>
    <mergeCell ref="B179:B180"/>
    <mergeCell ref="C179:C180"/>
    <mergeCell ref="D179:D180"/>
    <mergeCell ref="A173:A174"/>
    <mergeCell ref="B173:B174"/>
    <mergeCell ref="C173:C174"/>
    <mergeCell ref="D173:D174"/>
    <mergeCell ref="A175:A176"/>
    <mergeCell ref="B175:B176"/>
    <mergeCell ref="C175:C176"/>
    <mergeCell ref="D175:D176"/>
    <mergeCell ref="A168:A169"/>
    <mergeCell ref="B168:B169"/>
    <mergeCell ref="C168:C169"/>
    <mergeCell ref="D168:D169"/>
    <mergeCell ref="F28:F29"/>
    <mergeCell ref="G28:G29"/>
    <mergeCell ref="H28:H29"/>
    <mergeCell ref="I28:K28"/>
    <mergeCell ref="A166:A167"/>
    <mergeCell ref="B166:B167"/>
    <mergeCell ref="C166:C167"/>
    <mergeCell ref="D166:D167"/>
    <mergeCell ref="B22:H22"/>
    <mergeCell ref="A24:K24"/>
    <mergeCell ref="A26:A29"/>
    <mergeCell ref="B26:B29"/>
    <mergeCell ref="C26:C29"/>
    <mergeCell ref="D26:E27"/>
    <mergeCell ref="F27:K27"/>
    <mergeCell ref="D28:D29"/>
    <mergeCell ref="E28:E29"/>
    <mergeCell ref="F26:L26"/>
    <mergeCell ref="J2:L2"/>
    <mergeCell ref="B12:H12"/>
    <mergeCell ref="B13:H13"/>
    <mergeCell ref="B15:H15"/>
    <mergeCell ref="B17:H17"/>
    <mergeCell ref="B19:H19"/>
    <mergeCell ref="J9:L9"/>
    <mergeCell ref="J4:L4"/>
    <mergeCell ref="K8:L8"/>
    <mergeCell ref="J6:L6"/>
  </mergeCells>
  <pageMargins left="0.70866141732283472" right="0.70866141732283472" top="0.74803149606299213" bottom="0.74803149606299213"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K75"/>
  <sheetViews>
    <sheetView zoomScaleNormal="100" workbookViewId="0">
      <selection activeCell="A71" sqref="A71:I71"/>
    </sheetView>
  </sheetViews>
  <sheetFormatPr defaultRowHeight="12.75" x14ac:dyDescent="0.2"/>
  <cols>
    <col min="1" max="1" width="8.5703125" customWidth="1"/>
    <col min="2" max="2" width="69.7109375" customWidth="1"/>
    <col min="3" max="3" width="7.5703125" customWidth="1"/>
    <col min="4" max="4" width="8.28515625" customWidth="1"/>
    <col min="5" max="5" width="14.140625" customWidth="1"/>
    <col min="6" max="6" width="15.7109375" customWidth="1"/>
    <col min="7" max="9" width="13.28515625" customWidth="1"/>
    <col min="10" max="10" width="63.42578125" hidden="1" customWidth="1"/>
    <col min="11" max="11" width="9.140625" hidden="1" customWidth="1"/>
  </cols>
  <sheetData>
    <row r="2" spans="1:11" ht="14.25" x14ac:dyDescent="0.2">
      <c r="A2" s="200" t="s">
        <v>148</v>
      </c>
      <c r="B2" s="200"/>
      <c r="C2" s="200"/>
      <c r="D2" s="200"/>
      <c r="E2" s="200"/>
      <c r="F2" s="200"/>
      <c r="G2" s="200"/>
      <c r="H2" s="200"/>
      <c r="I2" s="200"/>
    </row>
    <row r="3" spans="1:11" ht="15" customHeight="1" x14ac:dyDescent="0.2">
      <c r="A3" s="224" t="s">
        <v>301</v>
      </c>
      <c r="B3" s="224"/>
      <c r="C3" s="224"/>
      <c r="D3" s="224"/>
      <c r="E3" s="224"/>
      <c r="F3" s="224"/>
      <c r="G3" s="224"/>
      <c r="H3" s="224"/>
      <c r="I3" s="224"/>
    </row>
    <row r="4" spans="1:11" ht="14.25" customHeight="1" x14ac:dyDescent="0.2">
      <c r="A4" s="223" t="s">
        <v>149</v>
      </c>
      <c r="B4" s="205" t="s">
        <v>20</v>
      </c>
      <c r="C4" s="223" t="s">
        <v>150</v>
      </c>
      <c r="D4" s="223" t="s">
        <v>151</v>
      </c>
      <c r="E4" s="225" t="s">
        <v>241</v>
      </c>
      <c r="F4" s="205" t="s">
        <v>152</v>
      </c>
      <c r="G4" s="205"/>
      <c r="H4" s="205"/>
      <c r="I4" s="205"/>
    </row>
    <row r="5" spans="1:11" ht="66" customHeight="1" x14ac:dyDescent="0.2">
      <c r="A5" s="223"/>
      <c r="B5" s="205"/>
      <c r="C5" s="223"/>
      <c r="D5" s="223"/>
      <c r="E5" s="226"/>
      <c r="F5" s="66" t="s">
        <v>286</v>
      </c>
      <c r="G5" s="66" t="s">
        <v>288</v>
      </c>
      <c r="H5" s="66" t="s">
        <v>289</v>
      </c>
      <c r="I5" s="66" t="s">
        <v>146</v>
      </c>
    </row>
    <row r="6" spans="1:11" x14ac:dyDescent="0.2">
      <c r="A6" s="10">
        <v>1</v>
      </c>
      <c r="B6" s="10">
        <v>2</v>
      </c>
      <c r="C6" s="10">
        <v>3</v>
      </c>
      <c r="D6" s="10">
        <v>4</v>
      </c>
      <c r="E6" s="12" t="s">
        <v>242</v>
      </c>
      <c r="F6" s="10">
        <v>5</v>
      </c>
      <c r="G6" s="10">
        <v>6</v>
      </c>
      <c r="H6" s="10">
        <v>7</v>
      </c>
      <c r="I6" s="10">
        <v>8</v>
      </c>
    </row>
    <row r="7" spans="1:11" x14ac:dyDescent="0.2">
      <c r="A7" s="67">
        <v>1</v>
      </c>
      <c r="B7" s="68" t="s">
        <v>153</v>
      </c>
      <c r="C7" s="10">
        <v>26000</v>
      </c>
      <c r="D7" s="10" t="s">
        <v>41</v>
      </c>
      <c r="E7" s="10"/>
      <c r="F7" s="13">
        <f>F8+F11+F14+F24</f>
        <v>153212049.11999997</v>
      </c>
      <c r="G7" s="13">
        <f t="shared" ref="G7:H7" si="0">G8+G11+G14+G24</f>
        <v>88828724.799999997</v>
      </c>
      <c r="H7" s="13">
        <f t="shared" si="0"/>
        <v>89726710.800000012</v>
      </c>
      <c r="I7" s="10"/>
      <c r="J7" t="s">
        <v>154</v>
      </c>
    </row>
    <row r="8" spans="1:11" ht="140.25" x14ac:dyDescent="0.2">
      <c r="A8" s="97" t="s">
        <v>155</v>
      </c>
      <c r="B8" s="36" t="s">
        <v>156</v>
      </c>
      <c r="C8" s="37">
        <v>26100</v>
      </c>
      <c r="D8" s="37" t="s">
        <v>41</v>
      </c>
      <c r="E8" s="37"/>
      <c r="F8" s="38">
        <f>F9+F10</f>
        <v>9058515.4800000004</v>
      </c>
      <c r="G8" s="38">
        <f t="shared" ref="G8:H8" si="1">G9+G10</f>
        <v>9058515.4800000004</v>
      </c>
      <c r="H8" s="38">
        <f t="shared" si="1"/>
        <v>9058515.4800000004</v>
      </c>
      <c r="I8" s="38"/>
      <c r="J8" t="s">
        <v>268</v>
      </c>
    </row>
    <row r="9" spans="1:11" ht="38.25" customHeight="1" x14ac:dyDescent="0.2">
      <c r="A9" s="96" t="s">
        <v>216</v>
      </c>
      <c r="B9" s="39" t="s">
        <v>222</v>
      </c>
      <c r="C9" s="40">
        <v>26110</v>
      </c>
      <c r="D9" s="40" t="s">
        <v>41</v>
      </c>
      <c r="E9" s="40"/>
      <c r="F9" s="41">
        <f>SUM('Раздел 1 (2021)'!G145)</f>
        <v>5416581.6699999999</v>
      </c>
      <c r="G9" s="41">
        <v>5416581.6699999999</v>
      </c>
      <c r="H9" s="41">
        <v>5416581.6699999999</v>
      </c>
      <c r="I9" s="41"/>
    </row>
    <row r="10" spans="1:11" x14ac:dyDescent="0.2">
      <c r="A10" s="96" t="s">
        <v>217</v>
      </c>
      <c r="B10" s="39" t="s">
        <v>180</v>
      </c>
      <c r="C10" s="40">
        <v>26120</v>
      </c>
      <c r="D10" s="40" t="s">
        <v>41</v>
      </c>
      <c r="E10" s="40"/>
      <c r="F10" s="41">
        <f>SUM('Раздел 1 (2021)'!I145)</f>
        <v>3641933.81</v>
      </c>
      <c r="G10" s="41">
        <v>3641933.81</v>
      </c>
      <c r="H10" s="41">
        <v>3641933.81</v>
      </c>
      <c r="I10" s="41"/>
    </row>
    <row r="11" spans="1:11" ht="40.5" customHeight="1" x14ac:dyDescent="0.2">
      <c r="A11" s="91" t="s">
        <v>157</v>
      </c>
      <c r="B11" s="92" t="s">
        <v>158</v>
      </c>
      <c r="C11" s="91">
        <v>26200</v>
      </c>
      <c r="D11" s="91" t="s">
        <v>41</v>
      </c>
      <c r="E11" s="91"/>
      <c r="F11" s="93"/>
      <c r="G11" s="93"/>
      <c r="H11" s="93"/>
      <c r="I11" s="93"/>
      <c r="J11" t="s">
        <v>267</v>
      </c>
      <c r="K11" t="s">
        <v>228</v>
      </c>
    </row>
    <row r="12" spans="1:11" ht="39" customHeight="1" x14ac:dyDescent="0.2">
      <c r="A12" s="20" t="s">
        <v>218</v>
      </c>
      <c r="B12" s="18" t="s">
        <v>221</v>
      </c>
      <c r="C12" s="20">
        <v>26210</v>
      </c>
      <c r="D12" s="20" t="s">
        <v>41</v>
      </c>
      <c r="E12" s="20"/>
      <c r="F12" s="21"/>
      <c r="G12" s="21"/>
      <c r="H12" s="21"/>
      <c r="I12" s="21"/>
    </row>
    <row r="13" spans="1:11" ht="15.75" customHeight="1" x14ac:dyDescent="0.2">
      <c r="A13" s="20" t="s">
        <v>219</v>
      </c>
      <c r="B13" s="18" t="s">
        <v>180</v>
      </c>
      <c r="C13" s="20">
        <v>26220</v>
      </c>
      <c r="D13" s="20" t="s">
        <v>41</v>
      </c>
      <c r="E13" s="20"/>
      <c r="F13" s="21"/>
      <c r="G13" s="21"/>
      <c r="H13" s="21"/>
      <c r="I13" s="21"/>
    </row>
    <row r="14" spans="1:11" ht="38.25" x14ac:dyDescent="0.2">
      <c r="A14" s="49" t="s">
        <v>159</v>
      </c>
      <c r="B14" s="48" t="s">
        <v>160</v>
      </c>
      <c r="C14" s="49">
        <v>26300</v>
      </c>
      <c r="D14" s="49" t="s">
        <v>41</v>
      </c>
      <c r="E14" s="49"/>
      <c r="F14" s="50">
        <f>F15+F17+F19+F20+F21+F23</f>
        <v>10423002.84</v>
      </c>
      <c r="G14" s="50">
        <f t="shared" ref="G14:H14" si="2">G15+G17+G19+G20+G21+G23</f>
        <v>159994.68</v>
      </c>
      <c r="H14" s="50">
        <f t="shared" si="2"/>
        <v>0</v>
      </c>
      <c r="I14" s="50"/>
      <c r="J14" t="s">
        <v>269</v>
      </c>
    </row>
    <row r="15" spans="1:11" ht="38.25" x14ac:dyDescent="0.2">
      <c r="A15" s="52" t="s">
        <v>161</v>
      </c>
      <c r="B15" s="51" t="s">
        <v>220</v>
      </c>
      <c r="C15" s="52">
        <v>26311</v>
      </c>
      <c r="D15" s="52" t="s">
        <v>41</v>
      </c>
      <c r="E15" s="53"/>
      <c r="F15" s="53"/>
      <c r="G15" s="53"/>
      <c r="H15" s="53"/>
      <c r="I15" s="53"/>
    </row>
    <row r="16" spans="1:11" x14ac:dyDescent="0.2">
      <c r="A16" s="52"/>
      <c r="B16" s="51" t="s">
        <v>243</v>
      </c>
      <c r="C16" s="52" t="s">
        <v>244</v>
      </c>
      <c r="D16" s="52" t="s">
        <v>41</v>
      </c>
      <c r="E16" s="52"/>
      <c r="F16" s="53"/>
      <c r="G16" s="53"/>
      <c r="H16" s="53"/>
      <c r="I16" s="53"/>
    </row>
    <row r="17" spans="1:10" ht="25.5" x14ac:dyDescent="0.2">
      <c r="A17" s="52" t="s">
        <v>163</v>
      </c>
      <c r="B17" s="51" t="s">
        <v>223</v>
      </c>
      <c r="C17" s="52">
        <v>26312</v>
      </c>
      <c r="D17" s="52" t="s">
        <v>41</v>
      </c>
      <c r="E17" s="52"/>
      <c r="F17" s="53"/>
      <c r="G17" s="53"/>
      <c r="H17" s="53"/>
      <c r="I17" s="53"/>
    </row>
    <row r="18" spans="1:10" x14ac:dyDescent="0.2">
      <c r="A18" s="52"/>
      <c r="B18" s="51" t="s">
        <v>243</v>
      </c>
      <c r="C18" s="52" t="s">
        <v>245</v>
      </c>
      <c r="D18" s="52" t="s">
        <v>41</v>
      </c>
      <c r="E18" s="52"/>
      <c r="F18" s="53"/>
      <c r="G18" s="53"/>
      <c r="H18" s="53"/>
      <c r="I18" s="53"/>
    </row>
    <row r="19" spans="1:10" ht="27" customHeight="1" x14ac:dyDescent="0.2">
      <c r="A19" s="52" t="s">
        <v>226</v>
      </c>
      <c r="B19" s="51" t="s">
        <v>224</v>
      </c>
      <c r="C19" s="52">
        <v>26321</v>
      </c>
      <c r="D19" s="52" t="s">
        <v>41</v>
      </c>
      <c r="E19" s="52"/>
      <c r="F19" s="53">
        <v>4239790.47</v>
      </c>
      <c r="G19" s="53">
        <v>152294.68</v>
      </c>
      <c r="H19" s="53"/>
      <c r="I19" s="53"/>
    </row>
    <row r="20" spans="1:10" ht="26.25" customHeight="1" x14ac:dyDescent="0.2">
      <c r="A20" s="52" t="s">
        <v>227</v>
      </c>
      <c r="B20" s="51" t="s">
        <v>225</v>
      </c>
      <c r="C20" s="52">
        <v>26322</v>
      </c>
      <c r="D20" s="52" t="s">
        <v>41</v>
      </c>
      <c r="E20" s="52"/>
      <c r="F20" s="53">
        <v>3757645.7</v>
      </c>
      <c r="G20" s="53">
        <v>7700</v>
      </c>
      <c r="H20" s="53"/>
      <c r="I20" s="53"/>
    </row>
    <row r="21" spans="1:10" ht="26.25" customHeight="1" x14ac:dyDescent="0.2">
      <c r="A21" s="52" t="s">
        <v>252</v>
      </c>
      <c r="B21" s="51" t="s">
        <v>253</v>
      </c>
      <c r="C21" s="52">
        <v>26331</v>
      </c>
      <c r="D21" s="52" t="s">
        <v>41</v>
      </c>
      <c r="E21" s="52"/>
      <c r="F21" s="53"/>
      <c r="G21" s="53"/>
      <c r="H21" s="53"/>
      <c r="I21" s="53"/>
    </row>
    <row r="22" spans="1:10" ht="15" customHeight="1" x14ac:dyDescent="0.2">
      <c r="A22" s="52"/>
      <c r="B22" s="51" t="s">
        <v>254</v>
      </c>
      <c r="C22" s="52" t="s">
        <v>255</v>
      </c>
      <c r="D22" s="52" t="s">
        <v>41</v>
      </c>
      <c r="E22" s="52"/>
      <c r="F22" s="53"/>
      <c r="G22" s="53"/>
      <c r="H22" s="53"/>
      <c r="I22" s="53"/>
    </row>
    <row r="23" spans="1:10" ht="26.25" customHeight="1" x14ac:dyDescent="0.2">
      <c r="A23" s="52" t="s">
        <v>256</v>
      </c>
      <c r="B23" s="51" t="s">
        <v>257</v>
      </c>
      <c r="C23" s="52">
        <v>26332</v>
      </c>
      <c r="D23" s="52" t="s">
        <v>41</v>
      </c>
      <c r="E23" s="52"/>
      <c r="F23" s="53">
        <f>1894900+530666.67</f>
        <v>2425566.67</v>
      </c>
      <c r="G23" s="53"/>
      <c r="H23" s="53"/>
      <c r="I23" s="53"/>
    </row>
    <row r="24" spans="1:10" ht="41.25" customHeight="1" x14ac:dyDescent="0.2">
      <c r="A24" s="124" t="s">
        <v>165</v>
      </c>
      <c r="B24" s="125" t="s">
        <v>166</v>
      </c>
      <c r="C24" s="124">
        <v>26400</v>
      </c>
      <c r="D24" s="124" t="s">
        <v>41</v>
      </c>
      <c r="E24" s="124"/>
      <c r="F24" s="126">
        <f>F25+F29+F34+F36+F39</f>
        <v>133730530.79999998</v>
      </c>
      <c r="G24" s="126">
        <f>G25+G29+G34+G36+G39</f>
        <v>79610214.640000001</v>
      </c>
      <c r="H24" s="126">
        <f t="shared" ref="H24" si="3">H25+H29+H34+H36+H39</f>
        <v>80668195.320000008</v>
      </c>
      <c r="I24" s="126"/>
      <c r="J24" t="s">
        <v>270</v>
      </c>
    </row>
    <row r="25" spans="1:10" ht="39" customHeight="1" x14ac:dyDescent="0.2">
      <c r="A25" s="127" t="s">
        <v>167</v>
      </c>
      <c r="B25" s="128" t="s">
        <v>279</v>
      </c>
      <c r="C25" s="127">
        <v>26410</v>
      </c>
      <c r="D25" s="127" t="s">
        <v>41</v>
      </c>
      <c r="E25" s="127"/>
      <c r="F25" s="129">
        <f>F26+F27+F28</f>
        <v>32407861.82</v>
      </c>
      <c r="G25" s="129">
        <f>G26+G27+G28</f>
        <v>21233668.760000002</v>
      </c>
      <c r="H25" s="129">
        <f t="shared" ref="H25" si="4">H26+H27+H28</f>
        <v>21385963.440000001</v>
      </c>
      <c r="I25" s="129"/>
      <c r="J25" t="s">
        <v>234</v>
      </c>
    </row>
    <row r="26" spans="1:10" ht="25.5" x14ac:dyDescent="0.2">
      <c r="A26" s="131" t="s">
        <v>168</v>
      </c>
      <c r="B26" s="132" t="s">
        <v>162</v>
      </c>
      <c r="C26" s="131">
        <v>26411</v>
      </c>
      <c r="D26" s="131" t="s">
        <v>41</v>
      </c>
      <c r="E26" s="131"/>
      <c r="F26" s="133"/>
      <c r="G26" s="133"/>
      <c r="H26" s="133"/>
      <c r="I26" s="133"/>
    </row>
    <row r="27" spans="1:10" x14ac:dyDescent="0.2">
      <c r="A27" s="131" t="s">
        <v>169</v>
      </c>
      <c r="B27" s="134" t="s">
        <v>164</v>
      </c>
      <c r="C27" s="131">
        <v>26412</v>
      </c>
      <c r="D27" s="131" t="s">
        <v>41</v>
      </c>
      <c r="E27" s="131"/>
      <c r="F27" s="133">
        <f>SUM('Раздел 1 (2021)'!G142)-F9-F19-F28</f>
        <v>32407861.82</v>
      </c>
      <c r="G27" s="133">
        <v>21233668.760000002</v>
      </c>
      <c r="H27" s="133">
        <v>21385963.440000001</v>
      </c>
      <c r="I27" s="133"/>
    </row>
    <row r="28" spans="1:10" x14ac:dyDescent="0.2">
      <c r="A28" s="131" t="s">
        <v>230</v>
      </c>
      <c r="B28" s="134" t="s">
        <v>251</v>
      </c>
      <c r="C28" s="131">
        <v>26413</v>
      </c>
      <c r="D28" s="131" t="s">
        <v>41</v>
      </c>
      <c r="E28" s="131"/>
      <c r="F28" s="133"/>
      <c r="G28" s="133"/>
      <c r="H28" s="133"/>
      <c r="I28" s="133"/>
    </row>
    <row r="29" spans="1:10" x14ac:dyDescent="0.2">
      <c r="A29" s="127" t="s">
        <v>170</v>
      </c>
      <c r="B29" s="128" t="s">
        <v>171</v>
      </c>
      <c r="C29" s="127">
        <v>26420</v>
      </c>
      <c r="D29" s="127" t="s">
        <v>41</v>
      </c>
      <c r="E29" s="127"/>
      <c r="F29" s="129">
        <f>F30+F32+F33</f>
        <v>42177461</v>
      </c>
      <c r="G29" s="129"/>
      <c r="H29" s="129"/>
      <c r="I29" s="129"/>
      <c r="J29" t="s">
        <v>271</v>
      </c>
    </row>
    <row r="30" spans="1:10" ht="25.5" x14ac:dyDescent="0.2">
      <c r="A30" s="131" t="s">
        <v>172</v>
      </c>
      <c r="B30" s="132" t="s">
        <v>162</v>
      </c>
      <c r="C30" s="131">
        <v>26421</v>
      </c>
      <c r="D30" s="131" t="s">
        <v>41</v>
      </c>
      <c r="E30" s="131"/>
      <c r="F30" s="133"/>
      <c r="G30" s="133"/>
      <c r="H30" s="133"/>
      <c r="I30" s="133"/>
    </row>
    <row r="31" spans="1:10" x14ac:dyDescent="0.2">
      <c r="A31" s="131"/>
      <c r="B31" s="132" t="s">
        <v>243</v>
      </c>
      <c r="C31" s="131" t="s">
        <v>246</v>
      </c>
      <c r="D31" s="131" t="s">
        <v>41</v>
      </c>
      <c r="E31" s="131"/>
      <c r="F31" s="133"/>
      <c r="G31" s="133"/>
      <c r="H31" s="133"/>
      <c r="I31" s="133"/>
    </row>
    <row r="32" spans="1:10" x14ac:dyDescent="0.2">
      <c r="A32" s="131" t="s">
        <v>173</v>
      </c>
      <c r="B32" s="134" t="s">
        <v>233</v>
      </c>
      <c r="C32" s="131">
        <v>26422</v>
      </c>
      <c r="D32" s="131" t="s">
        <v>41</v>
      </c>
      <c r="E32" s="131"/>
      <c r="F32" s="133">
        <f>'Раздел 1 (2021)'!H144-F23</f>
        <v>40045541</v>
      </c>
      <c r="G32" s="133"/>
      <c r="H32" s="133"/>
      <c r="I32" s="133"/>
    </row>
    <row r="33" spans="1:10" x14ac:dyDescent="0.2">
      <c r="A33" s="131" t="s">
        <v>231</v>
      </c>
      <c r="B33" s="134" t="s">
        <v>251</v>
      </c>
      <c r="C33" s="131">
        <v>26423</v>
      </c>
      <c r="D33" s="131" t="s">
        <v>41</v>
      </c>
      <c r="E33" s="131"/>
      <c r="F33" s="133">
        <f>'Раздел 1 (2021)'!H146</f>
        <v>2131920</v>
      </c>
      <c r="G33" s="133"/>
      <c r="H33" s="133"/>
      <c r="I33" s="133"/>
    </row>
    <row r="34" spans="1:10" ht="13.5" customHeight="1" x14ac:dyDescent="0.2">
      <c r="A34" s="127" t="s">
        <v>174</v>
      </c>
      <c r="B34" s="128" t="s">
        <v>235</v>
      </c>
      <c r="C34" s="127">
        <v>26430</v>
      </c>
      <c r="D34" s="127" t="s">
        <v>41</v>
      </c>
      <c r="E34" s="127"/>
      <c r="F34" s="129"/>
      <c r="G34" s="129"/>
      <c r="H34" s="129"/>
      <c r="I34" s="129"/>
    </row>
    <row r="35" spans="1:10" ht="13.5" customHeight="1" x14ac:dyDescent="0.2">
      <c r="A35" s="131"/>
      <c r="B35" s="132" t="s">
        <v>243</v>
      </c>
      <c r="C35" s="131" t="s">
        <v>247</v>
      </c>
      <c r="D35" s="131" t="s">
        <v>41</v>
      </c>
      <c r="E35" s="131"/>
      <c r="F35" s="133"/>
      <c r="G35" s="133"/>
      <c r="H35" s="133"/>
      <c r="I35" s="133"/>
    </row>
    <row r="36" spans="1:10" x14ac:dyDescent="0.2">
      <c r="A36" s="127" t="s">
        <v>175</v>
      </c>
      <c r="B36" s="128" t="s">
        <v>176</v>
      </c>
      <c r="C36" s="127">
        <v>26440</v>
      </c>
      <c r="D36" s="127" t="s">
        <v>41</v>
      </c>
      <c r="E36" s="127"/>
      <c r="F36" s="129">
        <f>F37+F38</f>
        <v>0</v>
      </c>
      <c r="G36" s="129"/>
      <c r="H36" s="129"/>
      <c r="I36" s="129"/>
    </row>
    <row r="37" spans="1:10" ht="25.5" x14ac:dyDescent="0.2">
      <c r="A37" s="131" t="s">
        <v>177</v>
      </c>
      <c r="B37" s="132" t="s">
        <v>162</v>
      </c>
      <c r="C37" s="131">
        <v>26441</v>
      </c>
      <c r="D37" s="131" t="s">
        <v>41</v>
      </c>
      <c r="E37" s="131"/>
      <c r="F37" s="133"/>
      <c r="G37" s="133"/>
      <c r="H37" s="133"/>
      <c r="I37" s="133"/>
    </row>
    <row r="38" spans="1:10" x14ac:dyDescent="0.2">
      <c r="A38" s="131" t="s">
        <v>178</v>
      </c>
      <c r="B38" s="134" t="s">
        <v>164</v>
      </c>
      <c r="C38" s="131">
        <v>26442</v>
      </c>
      <c r="D38" s="131" t="s">
        <v>41</v>
      </c>
      <c r="E38" s="131"/>
      <c r="F38" s="133"/>
      <c r="G38" s="133"/>
      <c r="H38" s="133"/>
      <c r="I38" s="133"/>
    </row>
    <row r="39" spans="1:10" x14ac:dyDescent="0.2">
      <c r="A39" s="127" t="s">
        <v>179</v>
      </c>
      <c r="B39" s="130" t="s">
        <v>180</v>
      </c>
      <c r="C39" s="127">
        <v>26450</v>
      </c>
      <c r="D39" s="127" t="s">
        <v>41</v>
      </c>
      <c r="E39" s="127"/>
      <c r="F39" s="129">
        <f>F40+F42+F43</f>
        <v>59145207.979999997</v>
      </c>
      <c r="G39" s="129">
        <f t="shared" ref="G39:H39" si="5">G40+G42+G43</f>
        <v>58376545.880000003</v>
      </c>
      <c r="H39" s="129">
        <f t="shared" si="5"/>
        <v>59282231.880000003</v>
      </c>
      <c r="I39" s="129"/>
      <c r="J39" t="s">
        <v>272</v>
      </c>
    </row>
    <row r="40" spans="1:10" ht="25.5" x14ac:dyDescent="0.2">
      <c r="A40" s="131" t="s">
        <v>181</v>
      </c>
      <c r="B40" s="132" t="s">
        <v>162</v>
      </c>
      <c r="C40" s="131">
        <v>26451</v>
      </c>
      <c r="D40" s="131" t="s">
        <v>41</v>
      </c>
      <c r="E40" s="131"/>
      <c r="F40" s="133"/>
      <c r="G40" s="133"/>
      <c r="H40" s="133"/>
      <c r="I40" s="133"/>
    </row>
    <row r="41" spans="1:10" x14ac:dyDescent="0.2">
      <c r="A41" s="131"/>
      <c r="B41" s="132" t="s">
        <v>243</v>
      </c>
      <c r="C41" s="131" t="s">
        <v>248</v>
      </c>
      <c r="D41" s="131" t="s">
        <v>41</v>
      </c>
      <c r="E41" s="131"/>
      <c r="F41" s="133"/>
      <c r="G41" s="133"/>
      <c r="H41" s="133"/>
      <c r="I41" s="133"/>
    </row>
    <row r="42" spans="1:10" x14ac:dyDescent="0.2">
      <c r="A42" s="131" t="s">
        <v>182</v>
      </c>
      <c r="B42" s="134" t="s">
        <v>164</v>
      </c>
      <c r="C42" s="131">
        <v>26452</v>
      </c>
      <c r="D42" s="131" t="s">
        <v>41</v>
      </c>
      <c r="E42" s="131"/>
      <c r="F42" s="133">
        <f>SUM('Раздел 1 (2021)'!I142)-F10-F20-F43</f>
        <v>59016207.979999997</v>
      </c>
      <c r="G42" s="133">
        <v>58252545.880000003</v>
      </c>
      <c r="H42" s="133">
        <v>59158231.880000003</v>
      </c>
      <c r="I42" s="133"/>
    </row>
    <row r="43" spans="1:10" x14ac:dyDescent="0.2">
      <c r="A43" s="131" t="s">
        <v>232</v>
      </c>
      <c r="B43" s="134" t="s">
        <v>251</v>
      </c>
      <c r="C43" s="131">
        <v>26453</v>
      </c>
      <c r="D43" s="131" t="s">
        <v>41</v>
      </c>
      <c r="E43" s="131"/>
      <c r="F43" s="133">
        <f>SUM('Раздел 1 (2021)'!I146)</f>
        <v>129000</v>
      </c>
      <c r="G43" s="133">
        <v>124000</v>
      </c>
      <c r="H43" s="133">
        <v>124000</v>
      </c>
      <c r="I43" s="133"/>
    </row>
    <row r="44" spans="1:10" ht="25.5" x14ac:dyDescent="0.2">
      <c r="A44" s="10" t="s">
        <v>183</v>
      </c>
      <c r="B44" s="22" t="s">
        <v>198</v>
      </c>
      <c r="C44" s="10">
        <v>26500</v>
      </c>
      <c r="D44" s="10" t="s">
        <v>41</v>
      </c>
      <c r="E44" s="10"/>
      <c r="F44" s="13"/>
      <c r="G44" s="13"/>
      <c r="H44" s="13"/>
      <c r="I44" s="13"/>
      <c r="J44" s="95" t="s">
        <v>273</v>
      </c>
    </row>
    <row r="45" spans="1:10" ht="25.5" x14ac:dyDescent="0.2">
      <c r="A45" s="10" t="s">
        <v>184</v>
      </c>
      <c r="B45" s="22" t="s">
        <v>185</v>
      </c>
      <c r="C45" s="10">
        <v>26600</v>
      </c>
      <c r="D45" s="10" t="s">
        <v>41</v>
      </c>
      <c r="E45" s="10"/>
      <c r="F45" s="13">
        <f>F24-F28-F33-F43</f>
        <v>131469610.79999998</v>
      </c>
      <c r="G45" s="13">
        <f t="shared" ref="G45:H45" si="6">G24-G28-G33-G43</f>
        <v>79486214.640000001</v>
      </c>
      <c r="H45" s="13">
        <f t="shared" si="6"/>
        <v>80544195.320000008</v>
      </c>
      <c r="I45" s="13"/>
      <c r="J45" s="95" t="s">
        <v>274</v>
      </c>
    </row>
    <row r="46" spans="1:10" x14ac:dyDescent="0.2">
      <c r="A46" s="10"/>
      <c r="B46" s="22"/>
      <c r="C46" s="10"/>
      <c r="D46" s="10" t="s">
        <v>41</v>
      </c>
      <c r="E46" s="10"/>
      <c r="F46" s="13"/>
      <c r="G46" s="13"/>
      <c r="H46" s="13"/>
      <c r="I46" s="13"/>
    </row>
    <row r="48" spans="1:10" x14ac:dyDescent="0.2">
      <c r="B48" s="69" t="s">
        <v>291</v>
      </c>
      <c r="C48" s="192"/>
      <c r="D48" s="192"/>
      <c r="E48" s="103"/>
      <c r="F48" s="192" t="s">
        <v>292</v>
      </c>
      <c r="G48" s="192"/>
    </row>
    <row r="49" spans="1:8" x14ac:dyDescent="0.2">
      <c r="C49" s="189" t="s">
        <v>3</v>
      </c>
      <c r="D49" s="189"/>
      <c r="E49" s="79"/>
      <c r="F49" s="190" t="s">
        <v>4</v>
      </c>
      <c r="G49" s="190"/>
    </row>
    <row r="51" spans="1:8" x14ac:dyDescent="0.2">
      <c r="B51" t="s">
        <v>186</v>
      </c>
      <c r="C51" s="192"/>
      <c r="D51" s="192"/>
      <c r="E51" s="103"/>
      <c r="F51" s="192" t="s">
        <v>300</v>
      </c>
      <c r="G51" s="192"/>
    </row>
    <row r="52" spans="1:8" x14ac:dyDescent="0.2">
      <c r="C52" s="189" t="s">
        <v>3</v>
      </c>
      <c r="D52" s="189"/>
      <c r="E52" s="79"/>
      <c r="F52" s="190" t="s">
        <v>4</v>
      </c>
      <c r="G52" s="190"/>
    </row>
    <row r="54" spans="1:8" x14ac:dyDescent="0.2">
      <c r="B54" t="s">
        <v>298</v>
      </c>
      <c r="C54" s="192"/>
      <c r="D54" s="192"/>
      <c r="E54" s="103"/>
      <c r="F54" s="192" t="s">
        <v>299</v>
      </c>
      <c r="G54" s="192"/>
      <c r="H54" s="1" t="s">
        <v>287</v>
      </c>
    </row>
    <row r="55" spans="1:8" x14ac:dyDescent="0.2">
      <c r="C55" s="189" t="s">
        <v>3</v>
      </c>
      <c r="D55" s="189"/>
      <c r="E55" s="79"/>
      <c r="F55" s="190" t="s">
        <v>4</v>
      </c>
      <c r="G55" s="190"/>
      <c r="H55" s="2" t="s">
        <v>188</v>
      </c>
    </row>
    <row r="57" spans="1:8" x14ac:dyDescent="0.2">
      <c r="B57" t="s">
        <v>302</v>
      </c>
    </row>
    <row r="59" spans="1:8" ht="13.5" hidden="1" thickBot="1" x14ac:dyDescent="0.25">
      <c r="B59" s="70"/>
    </row>
    <row r="60" spans="1:8" ht="18" hidden="1" customHeight="1" x14ac:dyDescent="0.2">
      <c r="A60" s="71"/>
      <c r="B60" s="72" t="s">
        <v>189</v>
      </c>
    </row>
    <row r="61" spans="1:8" hidden="1" x14ac:dyDescent="0.2">
      <c r="A61" s="71"/>
      <c r="B61" s="71" t="s">
        <v>190</v>
      </c>
    </row>
    <row r="62" spans="1:8" hidden="1" x14ac:dyDescent="0.2">
      <c r="A62" s="71"/>
      <c r="B62" s="73" t="s">
        <v>191</v>
      </c>
    </row>
    <row r="63" spans="1:8" hidden="1" x14ac:dyDescent="0.2">
      <c r="A63" s="71"/>
      <c r="B63" s="71"/>
    </row>
    <row r="64" spans="1:8" hidden="1" x14ac:dyDescent="0.2">
      <c r="A64" s="71"/>
      <c r="B64" s="71" t="s">
        <v>192</v>
      </c>
    </row>
    <row r="65" spans="1:9" hidden="1" x14ac:dyDescent="0.2">
      <c r="A65" s="71"/>
      <c r="B65" s="71" t="s">
        <v>193</v>
      </c>
    </row>
    <row r="66" spans="1:9" hidden="1" x14ac:dyDescent="0.2">
      <c r="A66" s="71"/>
      <c r="B66" s="71"/>
    </row>
    <row r="67" spans="1:9" ht="18.75" hidden="1" customHeight="1" thickBot="1" x14ac:dyDescent="0.25">
      <c r="A67" s="71"/>
      <c r="B67" s="74" t="s">
        <v>194</v>
      </c>
    </row>
    <row r="68" spans="1:9" hidden="1" x14ac:dyDescent="0.2">
      <c r="B68" s="65"/>
    </row>
    <row r="70" spans="1:9" ht="25.5" customHeight="1" x14ac:dyDescent="0.2">
      <c r="A70" s="227" t="s">
        <v>249</v>
      </c>
      <c r="B70" s="227"/>
      <c r="C70" s="227"/>
      <c r="D70" s="227"/>
      <c r="E70" s="227"/>
      <c r="F70" s="227"/>
      <c r="G70" s="227"/>
      <c r="H70" s="227"/>
      <c r="I70" s="227"/>
    </row>
    <row r="71" spans="1:9" ht="93.75" customHeight="1" x14ac:dyDescent="0.2">
      <c r="A71" s="228" t="s">
        <v>250</v>
      </c>
      <c r="B71" s="228"/>
      <c r="C71" s="228"/>
      <c r="D71" s="228"/>
      <c r="E71" s="228"/>
      <c r="F71" s="228"/>
      <c r="G71" s="228"/>
      <c r="H71" s="228"/>
      <c r="I71" s="228"/>
    </row>
    <row r="72" spans="1:9" ht="77.25" customHeight="1" x14ac:dyDescent="0.2">
      <c r="A72" s="214" t="s">
        <v>195</v>
      </c>
      <c r="B72" s="214"/>
      <c r="C72" s="214"/>
      <c r="D72" s="214"/>
      <c r="E72" s="214"/>
      <c r="F72" s="214"/>
      <c r="G72" s="214"/>
      <c r="H72" s="214"/>
      <c r="I72" s="214"/>
    </row>
    <row r="73" spans="1:9" ht="27" customHeight="1" x14ac:dyDescent="0.2">
      <c r="A73" s="214" t="s">
        <v>196</v>
      </c>
      <c r="B73" s="214"/>
      <c r="C73" s="214"/>
      <c r="D73" s="214"/>
      <c r="E73" s="214"/>
      <c r="F73" s="214"/>
      <c r="G73" s="214"/>
      <c r="H73" s="214"/>
      <c r="I73" s="214"/>
    </row>
    <row r="74" spans="1:9" x14ac:dyDescent="0.2">
      <c r="A74" t="s">
        <v>197</v>
      </c>
    </row>
    <row r="75" spans="1:9" ht="13.5" customHeight="1" x14ac:dyDescent="0.2">
      <c r="A75" t="s">
        <v>275</v>
      </c>
      <c r="B75" s="75"/>
      <c r="C75" s="75"/>
      <c r="D75" s="75"/>
      <c r="E75" s="75"/>
      <c r="F75" s="75"/>
      <c r="G75" s="75"/>
      <c r="H75" s="75"/>
      <c r="I75" s="75"/>
    </row>
  </sheetData>
  <mergeCells count="24">
    <mergeCell ref="A70:I70"/>
    <mergeCell ref="A72:I72"/>
    <mergeCell ref="A73:I73"/>
    <mergeCell ref="C52:D52"/>
    <mergeCell ref="F52:G52"/>
    <mergeCell ref="C54:D54"/>
    <mergeCell ref="F54:G54"/>
    <mergeCell ref="C55:D55"/>
    <mergeCell ref="F55:G55"/>
    <mergeCell ref="A71:I71"/>
    <mergeCell ref="C48:D48"/>
    <mergeCell ref="F48:G48"/>
    <mergeCell ref="C49:D49"/>
    <mergeCell ref="F49:G49"/>
    <mergeCell ref="C51:D51"/>
    <mergeCell ref="F51:G51"/>
    <mergeCell ref="A2:I2"/>
    <mergeCell ref="A4:A5"/>
    <mergeCell ref="B4:B5"/>
    <mergeCell ref="C4:C5"/>
    <mergeCell ref="D4:D5"/>
    <mergeCell ref="F4:I4"/>
    <mergeCell ref="A3:I3"/>
    <mergeCell ref="E4:E5"/>
  </mergeCells>
  <pageMargins left="0.25" right="0.25" top="0.75" bottom="0.75" header="0.3" footer="0.3"/>
  <pageSetup paperSize="9" scale="88" fitToHeight="0" orientation="landscape" r:id="rId1"/>
  <rowBreaks count="2" manualBreakCount="2">
    <brk id="18" max="8" man="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Раздел 1 (2021)</vt:lpstr>
      <vt:lpstr>Раздел 1 (2022)</vt:lpstr>
      <vt:lpstr>Раздел 1 (2023)</vt:lpstr>
      <vt:lpstr>Раздел 2</vt:lpstr>
      <vt:lpstr>'Раздел 1 (2021)'!Заголовки_для_печати</vt:lpstr>
      <vt:lpstr>'Раздел 1 (2022)'!Заголовки_для_печати</vt:lpstr>
      <vt:lpstr>'Раздел 1 (2023)'!Заголовки_для_печати</vt:lpstr>
      <vt:lpstr>'Раздел 1 (2021)'!Область_печати</vt:lpstr>
      <vt:lpstr>'Раздел 1 (2022)'!Область_печати</vt:lpstr>
      <vt:lpstr>'Раздел 1 (2023)'!Область_печати</vt:lpstr>
      <vt:lpstr>'Раздел 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Межецкая Татьяна Евгеньевна</dc:creator>
  <cp:lastModifiedBy>Некильварт Т.С.</cp:lastModifiedBy>
  <cp:lastPrinted>2021-09-20T03:59:22Z</cp:lastPrinted>
  <dcterms:created xsi:type="dcterms:W3CDTF">2019-05-23T10:48:25Z</dcterms:created>
  <dcterms:modified xsi:type="dcterms:W3CDTF">2021-09-20T04:02:39Z</dcterms:modified>
</cp:coreProperties>
</file>